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xr:revisionPtr revIDLastSave="0" documentId="13_ncr:1_{2501ACBA-342D-4F3B-BC42-677B0EB2E9FC}" xr6:coauthVersionLast="36" xr6:coauthVersionMax="36" xr10:uidLastSave="{00000000-0000-0000-0000-000000000000}"/>
  <bookViews>
    <workbookView xWindow="0" yWindow="0" windowWidth="23040" windowHeight="9060" activeTab="1" xr2:uid="{00000000-000D-0000-FFFF-FFFF00000000}"/>
  </bookViews>
  <sheets>
    <sheet name="SIN EMPLAZAMIENTO " sheetId="3" r:id="rId1"/>
    <sheet name="CON EMPLAZAMIENTO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F7" i="4"/>
  <c r="G21" i="4" s="1"/>
  <c r="E13" i="4"/>
  <c r="E10" i="4"/>
  <c r="E11" i="4" s="1"/>
  <c r="E9" i="4"/>
  <c r="A25" i="4" s="1"/>
  <c r="E11" i="3"/>
  <c r="E19" i="3" s="1"/>
  <c r="K10" i="3"/>
  <c r="K11" i="3"/>
  <c r="F7" i="3"/>
  <c r="G20" i="3" s="1"/>
  <c r="A25" i="3"/>
  <c r="G27" i="4"/>
  <c r="F21" i="4"/>
  <c r="F20" i="4"/>
  <c r="G27" i="3"/>
  <c r="F21" i="3"/>
  <c r="F20" i="3"/>
  <c r="F19" i="3"/>
  <c r="E19" i="4" l="1"/>
  <c r="E20" i="4" s="1"/>
  <c r="G19" i="4"/>
  <c r="G20" i="4"/>
  <c r="G19" i="3"/>
  <c r="H19" i="3" s="1"/>
  <c r="I19" i="3" s="1"/>
  <c r="G21" i="3"/>
  <c r="E20" i="3"/>
  <c r="E21" i="3" s="1"/>
  <c r="H19" i="4" l="1"/>
  <c r="I19" i="4" s="1"/>
  <c r="H21" i="3"/>
  <c r="I21" i="3"/>
  <c r="I20" i="4"/>
  <c r="H20" i="4"/>
  <c r="E21" i="4"/>
  <c r="H20" i="3"/>
  <c r="I20" i="3"/>
  <c r="I22" i="3" l="1"/>
  <c r="H21" i="4"/>
  <c r="I21" i="4"/>
  <c r="I22" i="4" s="1"/>
  <c r="I31" i="3" l="1"/>
  <c r="I32" i="3" s="1"/>
  <c r="I31" i="4"/>
  <c r="G31" i="3" l="1"/>
  <c r="I32" i="4"/>
  <c r="G31" i="4"/>
</calcChain>
</file>

<file path=xl/sharedStrings.xml><?xml version="1.0" encoding="utf-8"?>
<sst xmlns="http://schemas.openxmlformats.org/spreadsheetml/2006/main" count="60" uniqueCount="31">
  <si>
    <t>Fecha de Vencimiento de la declaración</t>
  </si>
  <si>
    <t xml:space="preserve">Fecha de presentacion de la declaracion </t>
  </si>
  <si>
    <t>Meses de extemporaneidad</t>
  </si>
  <si>
    <t>Impuesto a Cargo</t>
  </si>
  <si>
    <t>Ingresos Brutos del Periodo</t>
  </si>
  <si>
    <t>Patrimonio Liquido Año Anterior</t>
  </si>
  <si>
    <t>Sancion de extemporaneidad por Impuesto</t>
  </si>
  <si>
    <t>Sancion de extemporaneidad por Ingresos Brutos</t>
  </si>
  <si>
    <t>Sancion de extemporaneidad por Patrimonio liquido</t>
  </si>
  <si>
    <t>Limite de la sancion</t>
  </si>
  <si>
    <t>Sancion Minima</t>
  </si>
  <si>
    <t>Sancion a llevara la daclaracion</t>
  </si>
  <si>
    <t>Saldo a favor</t>
  </si>
  <si>
    <t>sancion calculada</t>
  </si>
  <si>
    <t>Cálculo de Sanción por extemporaneidad</t>
  </si>
  <si>
    <t>Estatuto Tributario Articulos 639, 640, 641</t>
  </si>
  <si>
    <t>Declaraciones de Renta, Iva y Retenciones en la fuente</t>
  </si>
  <si>
    <t>Sanción por Extemporaneidad (art 641)</t>
  </si>
  <si>
    <t>SI</t>
  </si>
  <si>
    <t>Sanción</t>
  </si>
  <si>
    <t>Ingrese la fecha de vencimiento de la declaracion que origino la sancion por extemporaneidad</t>
  </si>
  <si>
    <t>Tiempo trancurrido en años</t>
  </si>
  <si>
    <t>Sancion reducia Art 640 ET</t>
  </si>
  <si>
    <t>Con Emplazamiento</t>
  </si>
  <si>
    <t>Sin Emplazamiento</t>
  </si>
  <si>
    <t>Estatuto Tributario Articulos 639, 640, 642</t>
  </si>
  <si>
    <t>NO</t>
  </si>
  <si>
    <t>www.verticeaccounts.com</t>
  </si>
  <si>
    <t>Sanción Minima</t>
  </si>
  <si>
    <t>UVT 2021</t>
  </si>
  <si>
    <t>Actualizado el 1 febrero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</si>
</sst>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theme="8" tint="-0.4999847407452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164" fontId="0" fillId="0" borderId="0" xfId="1" applyNumberFormat="1" applyFont="1"/>
    <xf numFmtId="0" fontId="0" fillId="2" borderId="2" xfId="0" applyFill="1" applyBorder="1"/>
    <xf numFmtId="0" fontId="0" fillId="2" borderId="3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4" borderId="8" xfId="0" applyFill="1" applyBorder="1"/>
    <xf numFmtId="0" fontId="0" fillId="4" borderId="9" xfId="0" applyFill="1" applyBorder="1"/>
    <xf numFmtId="164" fontId="0" fillId="4" borderId="5" xfId="1" applyNumberFormat="1" applyFont="1" applyFill="1" applyBorder="1"/>
    <xf numFmtId="0" fontId="0" fillId="4" borderId="10" xfId="0" applyFill="1" applyBorder="1"/>
    <xf numFmtId="0" fontId="0" fillId="4" borderId="0" xfId="0" applyFill="1" applyBorder="1"/>
    <xf numFmtId="164" fontId="0" fillId="4" borderId="6" xfId="1" applyNumberFormat="1" applyFont="1" applyFill="1" applyBorder="1"/>
    <xf numFmtId="0" fontId="0" fillId="4" borderId="11" xfId="0" applyFill="1" applyBorder="1"/>
    <xf numFmtId="0" fontId="0" fillId="4" borderId="12" xfId="0" applyFill="1" applyBorder="1"/>
    <xf numFmtId="164" fontId="0" fillId="4" borderId="7" xfId="1" applyNumberFormat="1" applyFont="1" applyFill="1" applyBorder="1"/>
    <xf numFmtId="164" fontId="0" fillId="5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/>
    </xf>
    <xf numFmtId="15" fontId="0" fillId="0" borderId="1" xfId="0" applyNumberFormat="1" applyFill="1" applyBorder="1"/>
    <xf numFmtId="164" fontId="0" fillId="0" borderId="1" xfId="1" applyNumberFormat="1" applyFont="1" applyFill="1" applyBorder="1"/>
    <xf numFmtId="0" fontId="0" fillId="9" borderId="3" xfId="0" applyFill="1" applyBorder="1"/>
    <xf numFmtId="0" fontId="2" fillId="9" borderId="3" xfId="0" applyFont="1" applyFill="1" applyBorder="1"/>
    <xf numFmtId="0" fontId="0" fillId="11" borderId="3" xfId="0" applyFill="1" applyBorder="1"/>
    <xf numFmtId="0" fontId="6" fillId="11" borderId="2" xfId="0" applyFont="1" applyFill="1" applyBorder="1"/>
    <xf numFmtId="9" fontId="6" fillId="11" borderId="3" xfId="2" applyFont="1" applyFill="1" applyBorder="1"/>
    <xf numFmtId="0" fontId="6" fillId="11" borderId="3" xfId="0" applyFont="1" applyFill="1" applyBorder="1"/>
    <xf numFmtId="164" fontId="6" fillId="11" borderId="4" xfId="1" applyNumberFormat="1" applyFont="1" applyFill="1" applyBorder="1"/>
    <xf numFmtId="2" fontId="0" fillId="5" borderId="7" xfId="0" applyNumberFormat="1" applyFill="1" applyBorder="1"/>
    <xf numFmtId="14" fontId="0" fillId="5" borderId="1" xfId="0" applyNumberFormat="1" applyFill="1" applyBorder="1"/>
    <xf numFmtId="0" fontId="3" fillId="10" borderId="5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64" fontId="3" fillId="10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4" fontId="0" fillId="4" borderId="15" xfId="1" applyNumberFormat="1" applyFont="1" applyFill="1" applyBorder="1"/>
    <xf numFmtId="43" fontId="0" fillId="4" borderId="0" xfId="1" applyFont="1" applyFill="1" applyBorder="1"/>
    <xf numFmtId="15" fontId="4" fillId="4" borderId="0" xfId="0" applyNumberFormat="1" applyFont="1" applyFill="1" applyBorder="1"/>
    <xf numFmtId="15" fontId="0" fillId="4" borderId="0" xfId="0" applyNumberFormat="1" applyFill="1" applyBorder="1"/>
    <xf numFmtId="2" fontId="0" fillId="4" borderId="0" xfId="0" applyNumberFormat="1" applyFill="1" applyBorder="1"/>
    <xf numFmtId="164" fontId="0" fillId="4" borderId="0" xfId="1" applyNumberFormat="1" applyFont="1" applyFill="1" applyBorder="1"/>
    <xf numFmtId="9" fontId="0" fillId="4" borderId="0" xfId="0" applyNumberFormat="1" applyFill="1" applyBorder="1"/>
    <xf numFmtId="0" fontId="9" fillId="4" borderId="11" xfId="3" applyFill="1" applyBorder="1"/>
    <xf numFmtId="164" fontId="0" fillId="4" borderId="14" xfId="1" applyNumberFormat="1" applyFont="1" applyFill="1" applyBorder="1"/>
    <xf numFmtId="0" fontId="3" fillId="6" borderId="2" xfId="0" applyFont="1" applyFill="1" applyBorder="1" applyAlignment="1"/>
    <xf numFmtId="0" fontId="2" fillId="9" borderId="2" xfId="0" applyFont="1" applyFill="1" applyBorder="1" applyAlignment="1">
      <alignment vertical="center"/>
    </xf>
    <xf numFmtId="164" fontId="2" fillId="0" borderId="1" xfId="1" applyNumberFormat="1" applyFont="1" applyFill="1" applyBorder="1"/>
    <xf numFmtId="43" fontId="0" fillId="0" borderId="0" xfId="1" applyFont="1"/>
    <xf numFmtId="0" fontId="10" fillId="9" borderId="2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164" fontId="10" fillId="9" borderId="4" xfId="1" applyNumberFormat="1" applyFont="1" applyFill="1" applyBorder="1" applyAlignment="1">
      <alignment vertic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8" fillId="6" borderId="1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5" fontId="3" fillId="7" borderId="2" xfId="0" applyNumberFormat="1" applyFont="1" applyFill="1" applyBorder="1" applyAlignment="1">
      <alignment horizontal="left"/>
    </xf>
    <xf numFmtId="15" fontId="3" fillId="7" borderId="3" xfId="0" applyNumberFormat="1" applyFont="1" applyFill="1" applyBorder="1" applyAlignment="1">
      <alignment horizontal="left"/>
    </xf>
    <xf numFmtId="15" fontId="3" fillId="7" borderId="4" xfId="0" applyNumberFormat="1" applyFont="1" applyFill="1" applyBorder="1" applyAlignment="1">
      <alignment horizontal="left"/>
    </xf>
    <xf numFmtId="0" fontId="13" fillId="4" borderId="10" xfId="0" applyFont="1" applyFill="1" applyBorder="1" applyAlignment="1">
      <alignment horizontal="center"/>
    </xf>
    <xf numFmtId="0" fontId="13" fillId="4" borderId="0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2" fillId="4" borderId="1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5" xfId="3" applyFont="1" applyFill="1" applyBorder="1" applyAlignment="1">
      <alignment horizontal="center"/>
    </xf>
    <xf numFmtId="0" fontId="8" fillId="12" borderId="11" xfId="0" applyFont="1" applyFill="1" applyBorder="1" applyAlignment="1">
      <alignment horizontal="center" vertical="center"/>
    </xf>
    <xf numFmtId="0" fontId="8" fillId="12" borderId="12" xfId="0" applyFont="1" applyFill="1" applyBorder="1" applyAlignment="1">
      <alignment horizontal="center" vertical="center"/>
    </xf>
    <xf numFmtId="0" fontId="8" fillId="12" borderId="14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1" fillId="4" borderId="15" xfId="0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</xdr:colOff>
      <xdr:row>23</xdr:row>
      <xdr:rowOff>83820</xdr:rowOff>
    </xdr:from>
    <xdr:to>
      <xdr:col>8</xdr:col>
      <xdr:colOff>1028700</xdr:colOff>
      <xdr:row>25</xdr:row>
      <xdr:rowOff>76200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AC6C1B83-6AB4-40CC-A4DE-5F4596C6D570}"/>
            </a:ext>
          </a:extLst>
        </xdr:cNvPr>
        <xdr:cNvSpPr/>
      </xdr:nvSpPr>
      <xdr:spPr>
        <a:xfrm>
          <a:off x="7376160" y="4777740"/>
          <a:ext cx="899160" cy="3581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>
    <xdr:from>
      <xdr:col>8</xdr:col>
      <xdr:colOff>259080</xdr:colOff>
      <xdr:row>23</xdr:row>
      <xdr:rowOff>114300</xdr:rowOff>
    </xdr:from>
    <xdr:to>
      <xdr:col>8</xdr:col>
      <xdr:colOff>1074420</xdr:colOff>
      <xdr:row>24</xdr:row>
      <xdr:rowOff>175260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F61A717-4563-4772-8C9B-971FDAC70BE9}"/>
            </a:ext>
          </a:extLst>
        </xdr:cNvPr>
        <xdr:cNvSpPr txBox="1"/>
      </xdr:nvSpPr>
      <xdr:spPr>
        <a:xfrm>
          <a:off x="7505700" y="4808220"/>
          <a:ext cx="81534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Responda</a:t>
          </a:r>
        </a:p>
      </xdr:txBody>
    </xdr:sp>
    <xdr:clientData/>
  </xdr:twoCellAnchor>
  <xdr:twoCellAnchor editAs="oneCell">
    <xdr:from>
      <xdr:col>5</xdr:col>
      <xdr:colOff>142876</xdr:colOff>
      <xdr:row>7</xdr:row>
      <xdr:rowOff>38101</xdr:rowOff>
    </xdr:from>
    <xdr:to>
      <xdr:col>8</xdr:col>
      <xdr:colOff>1152525</xdr:colOff>
      <xdr:row>11</xdr:row>
      <xdr:rowOff>19051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97A0975-FD9D-41BD-A1CA-6A9DA6CD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1" y="1647826"/>
          <a:ext cx="3476624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23</xdr:row>
      <xdr:rowOff>106680</xdr:rowOff>
    </xdr:from>
    <xdr:to>
      <xdr:col>8</xdr:col>
      <xdr:colOff>1051560</xdr:colOff>
      <xdr:row>25</xdr:row>
      <xdr:rowOff>99060</xdr:rowOff>
    </xdr:to>
    <xdr:sp macro="" textlink="">
      <xdr:nvSpPr>
        <xdr:cNvPr id="3" name="Flecha: hacia la izquierda 2">
          <a:extLst>
            <a:ext uri="{FF2B5EF4-FFF2-40B4-BE49-F238E27FC236}">
              <a16:creationId xmlns:a16="http://schemas.microsoft.com/office/drawing/2014/main" id="{3BC834E1-F663-4406-ABE1-9A47626685F6}"/>
            </a:ext>
          </a:extLst>
        </xdr:cNvPr>
        <xdr:cNvSpPr/>
      </xdr:nvSpPr>
      <xdr:spPr>
        <a:xfrm>
          <a:off x="7376160" y="4800600"/>
          <a:ext cx="899160" cy="358140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8</xdr:col>
      <xdr:colOff>304800</xdr:colOff>
      <xdr:row>24</xdr:row>
      <xdr:rowOff>30480</xdr:rowOff>
    </xdr:from>
    <xdr:to>
      <xdr:col>8</xdr:col>
      <xdr:colOff>896163</xdr:colOff>
      <xdr:row>25</xdr:row>
      <xdr:rowOff>12206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9E962B6-801B-496C-9BFC-B3636BB5B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8560" y="4907280"/>
          <a:ext cx="591363" cy="16460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7</xdr:row>
      <xdr:rowOff>38100</xdr:rowOff>
    </xdr:from>
    <xdr:to>
      <xdr:col>8</xdr:col>
      <xdr:colOff>962024</xdr:colOff>
      <xdr:row>11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E1DFC69-FF46-490D-BF3B-A67251266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6300" y="1628775"/>
          <a:ext cx="3476624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erticeaccounts.com/" TargetMode="External"/><Relationship Id="rId1" Type="http://schemas.openxmlformats.org/officeDocument/2006/relationships/hyperlink" Target="http://www.verticeaccount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verticeaccounts.com/" TargetMode="External"/><Relationship Id="rId1" Type="http://schemas.openxmlformats.org/officeDocument/2006/relationships/hyperlink" Target="http://www.verticeaccounts.com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40"/>
  <sheetViews>
    <sheetView showGridLines="0" zoomScaleNormal="100" workbookViewId="0">
      <selection activeCell="G15" sqref="G15"/>
    </sheetView>
  </sheetViews>
  <sheetFormatPr baseColWidth="10" defaultColWidth="0" defaultRowHeight="15" zeroHeight="1" x14ac:dyDescent="0.25"/>
  <cols>
    <col min="1" max="1" width="11.85546875" bestFit="1" customWidth="1"/>
    <col min="2" max="3" width="11.5703125" customWidth="1"/>
    <col min="4" max="4" width="15.7109375" customWidth="1"/>
    <col min="5" max="5" width="18" customWidth="1"/>
    <col min="6" max="6" width="18.85546875" customWidth="1"/>
    <col min="7" max="7" width="18.140625" customWidth="1"/>
    <col min="8" max="8" width="17.42578125" hidden="1" customWidth="1"/>
    <col min="9" max="9" width="17.85546875" style="1" customWidth="1"/>
    <col min="10" max="10" width="6.85546875" customWidth="1"/>
    <col min="11" max="11" width="0" hidden="1" customWidth="1"/>
    <col min="12" max="16384" width="11.5703125" hidden="1"/>
  </cols>
  <sheetData>
    <row r="1" spans="1:11" ht="23.25" x14ac:dyDescent="0.35">
      <c r="A1" s="60" t="s">
        <v>14</v>
      </c>
      <c r="B1" s="61"/>
      <c r="C1" s="61"/>
      <c r="D1" s="61"/>
      <c r="E1" s="61"/>
      <c r="F1" s="61"/>
      <c r="G1" s="61"/>
      <c r="H1" s="61"/>
      <c r="I1" s="62"/>
    </row>
    <row r="2" spans="1:11" ht="26.25" x14ac:dyDescent="0.25">
      <c r="A2" s="57" t="s">
        <v>24</v>
      </c>
      <c r="B2" s="58"/>
      <c r="C2" s="58"/>
      <c r="D2" s="58"/>
      <c r="E2" s="58"/>
      <c r="F2" s="58"/>
      <c r="G2" s="58"/>
      <c r="H2" s="58"/>
      <c r="I2" s="59"/>
    </row>
    <row r="3" spans="1:11" ht="15.75" x14ac:dyDescent="0.25">
      <c r="A3" s="63" t="s">
        <v>15</v>
      </c>
      <c r="B3" s="64"/>
      <c r="C3" s="64"/>
      <c r="D3" s="64"/>
      <c r="E3" s="64"/>
      <c r="F3" s="64"/>
      <c r="G3" s="64"/>
      <c r="H3" s="64"/>
      <c r="I3" s="65"/>
    </row>
    <row r="4" spans="1:11" ht="15.75" x14ac:dyDescent="0.25">
      <c r="A4" s="66" t="s">
        <v>16</v>
      </c>
      <c r="B4" s="67"/>
      <c r="C4" s="67"/>
      <c r="D4" s="67"/>
      <c r="E4" s="67"/>
      <c r="F4" s="67"/>
      <c r="G4" s="67"/>
      <c r="H4" s="67"/>
      <c r="I4" s="68"/>
    </row>
    <row r="5" spans="1:11" ht="15.75" x14ac:dyDescent="0.25">
      <c r="A5" s="74" t="s">
        <v>30</v>
      </c>
      <c r="B5" s="75"/>
      <c r="C5" s="75"/>
      <c r="D5" s="75"/>
      <c r="E5" s="75"/>
      <c r="F5" s="75"/>
      <c r="G5" s="75"/>
      <c r="H5" s="75"/>
      <c r="I5" s="76"/>
    </row>
    <row r="6" spans="1:11" x14ac:dyDescent="0.25">
      <c r="A6" s="10"/>
      <c r="B6" s="11"/>
      <c r="C6" s="11"/>
      <c r="D6" s="11"/>
      <c r="E6" s="11"/>
      <c r="F6" s="11"/>
      <c r="G6" s="11"/>
      <c r="H6" s="11"/>
      <c r="I6" s="37"/>
    </row>
    <row r="7" spans="1:11" x14ac:dyDescent="0.25">
      <c r="A7" s="69" t="s">
        <v>29</v>
      </c>
      <c r="B7" s="70"/>
      <c r="C7" s="17">
        <v>38004</v>
      </c>
      <c r="D7" s="11"/>
      <c r="E7" s="36" t="s">
        <v>28</v>
      </c>
      <c r="F7" s="48">
        <f>ROUND(+C7*10,-3)</f>
        <v>380000</v>
      </c>
      <c r="G7" s="77" t="s">
        <v>27</v>
      </c>
      <c r="H7" s="78"/>
      <c r="I7" s="79"/>
    </row>
    <row r="8" spans="1:11" x14ac:dyDescent="0.25">
      <c r="A8" s="10"/>
      <c r="B8" s="11"/>
      <c r="C8" s="11"/>
      <c r="D8" s="11"/>
      <c r="E8" s="11"/>
      <c r="F8" s="11"/>
      <c r="G8" s="11"/>
      <c r="H8" s="11"/>
      <c r="I8" s="37"/>
    </row>
    <row r="9" spans="1:11" x14ac:dyDescent="0.25">
      <c r="A9" s="4" t="s">
        <v>0</v>
      </c>
      <c r="B9" s="5"/>
      <c r="C9" s="5"/>
      <c r="D9" s="6"/>
      <c r="E9" s="18">
        <v>44350</v>
      </c>
      <c r="F9" s="40"/>
      <c r="G9" s="11"/>
      <c r="H9" s="11"/>
      <c r="I9" s="37"/>
    </row>
    <row r="10" spans="1:11" x14ac:dyDescent="0.25">
      <c r="A10" s="4" t="s">
        <v>1</v>
      </c>
      <c r="B10" s="5"/>
      <c r="C10" s="5"/>
      <c r="D10" s="6"/>
      <c r="E10" s="18">
        <v>44599</v>
      </c>
      <c r="F10" s="40"/>
      <c r="G10" s="11"/>
      <c r="H10" s="11"/>
      <c r="I10" s="37"/>
      <c r="K10">
        <f>+E14*0.5%</f>
        <v>0</v>
      </c>
    </row>
    <row r="11" spans="1:11" x14ac:dyDescent="0.25">
      <c r="A11" s="4" t="s">
        <v>2</v>
      </c>
      <c r="B11" s="5"/>
      <c r="C11" s="5"/>
      <c r="D11" s="6"/>
      <c r="E11" s="19">
        <f>+ROUNDUP((DAYS360(E9,E10))/30,0)</f>
        <v>9</v>
      </c>
      <c r="F11" s="41"/>
      <c r="G11" s="11"/>
      <c r="H11" s="11"/>
      <c r="I11" s="37"/>
      <c r="K11" s="49">
        <f>+K10*2</f>
        <v>0</v>
      </c>
    </row>
    <row r="12" spans="1:11" x14ac:dyDescent="0.25">
      <c r="A12" s="10"/>
      <c r="B12" s="11"/>
      <c r="C12" s="11"/>
      <c r="D12" s="11"/>
      <c r="E12" s="42"/>
      <c r="F12" s="11"/>
      <c r="G12" s="11"/>
      <c r="H12" s="11"/>
      <c r="I12" s="37"/>
    </row>
    <row r="13" spans="1:11" x14ac:dyDescent="0.25">
      <c r="A13" s="2" t="s">
        <v>3</v>
      </c>
      <c r="B13" s="3"/>
      <c r="C13" s="3"/>
      <c r="D13" s="3"/>
      <c r="E13" s="16">
        <v>13500000</v>
      </c>
      <c r="F13" s="38"/>
      <c r="G13" s="11"/>
      <c r="H13" s="11"/>
      <c r="I13" s="37"/>
    </row>
    <row r="14" spans="1:11" x14ac:dyDescent="0.25">
      <c r="A14" s="2" t="s">
        <v>4</v>
      </c>
      <c r="B14" s="3"/>
      <c r="C14" s="3"/>
      <c r="D14" s="3"/>
      <c r="E14" s="16"/>
      <c r="F14" s="11"/>
      <c r="G14" s="38"/>
      <c r="H14" s="11"/>
      <c r="I14" s="37"/>
    </row>
    <row r="15" spans="1:11" x14ac:dyDescent="0.25">
      <c r="A15" s="2" t="s">
        <v>5</v>
      </c>
      <c r="B15" s="3"/>
      <c r="C15" s="3"/>
      <c r="D15" s="3"/>
      <c r="E15" s="16"/>
      <c r="F15" s="11"/>
      <c r="G15" s="11"/>
      <c r="H15" s="38"/>
      <c r="I15" s="37"/>
    </row>
    <row r="16" spans="1:11" x14ac:dyDescent="0.25">
      <c r="A16" s="2" t="s">
        <v>12</v>
      </c>
      <c r="B16" s="3"/>
      <c r="C16" s="3"/>
      <c r="D16" s="3"/>
      <c r="E16" s="16"/>
      <c r="F16" s="11"/>
      <c r="G16" s="11"/>
      <c r="H16" s="11"/>
      <c r="I16" s="37"/>
    </row>
    <row r="17" spans="1:9" x14ac:dyDescent="0.25">
      <c r="A17" s="10"/>
      <c r="B17" s="11"/>
      <c r="C17" s="11"/>
      <c r="D17" s="11"/>
      <c r="E17" s="38"/>
      <c r="F17" s="11"/>
      <c r="G17" s="11"/>
      <c r="H17" s="11"/>
      <c r="I17" s="37"/>
    </row>
    <row r="18" spans="1:9" ht="30" x14ac:dyDescent="0.25">
      <c r="A18" s="10"/>
      <c r="B18" s="11"/>
      <c r="C18" s="11"/>
      <c r="D18" s="11"/>
      <c r="E18" s="29" t="s">
        <v>13</v>
      </c>
      <c r="F18" s="30" t="s">
        <v>10</v>
      </c>
      <c r="G18" s="30" t="s">
        <v>9</v>
      </c>
      <c r="H18" s="30" t="s">
        <v>11</v>
      </c>
      <c r="I18" s="31" t="s">
        <v>19</v>
      </c>
    </row>
    <row r="19" spans="1:9" x14ac:dyDescent="0.25">
      <c r="A19" s="7" t="s">
        <v>6</v>
      </c>
      <c r="B19" s="8"/>
      <c r="C19" s="8"/>
      <c r="D19" s="8"/>
      <c r="E19" s="9">
        <f>+IF(E13&gt;0,(E13*5%)*E11,0)</f>
        <v>6075000</v>
      </c>
      <c r="F19" s="9">
        <f>ROUND(+C7*10,-3)</f>
        <v>380000</v>
      </c>
      <c r="G19" s="42">
        <f>+IF(E13&lt;F7,F7,E13)</f>
        <v>13500000</v>
      </c>
      <c r="H19" s="38">
        <f>ROUND(+IF(E19&lt;F19,F19,IF(E19&gt;G19,G19,E19)),-3)</f>
        <v>6075000</v>
      </c>
      <c r="I19" s="9">
        <f>+IF(E19=0,0,H19)</f>
        <v>6075000</v>
      </c>
    </row>
    <row r="20" spans="1:9" x14ac:dyDescent="0.25">
      <c r="A20" s="10" t="s">
        <v>7</v>
      </c>
      <c r="B20" s="11"/>
      <c r="C20" s="11"/>
      <c r="D20" s="11"/>
      <c r="E20" s="12">
        <f>IF(E19=0,(IF(E14&gt;0,(E14*0.5%)*E11,0)),0)</f>
        <v>0</v>
      </c>
      <c r="F20" s="12">
        <f>ROUND(+C7*10,-3)</f>
        <v>380000</v>
      </c>
      <c r="G20" s="42">
        <f>+MIN(IF((E14*5%)&lt;F7,F7,E14*5%),IF(E16=0,2500*C7,E16*2))</f>
        <v>380000</v>
      </c>
      <c r="H20" s="38">
        <f>ROUND(+IF(E20&lt;F20,F20,IF(E20&gt;G20,G20,E20)),-3)</f>
        <v>380000</v>
      </c>
      <c r="I20" s="12">
        <f t="shared" ref="I20:I21" si="0">+IF(E20=0,0,H20)</f>
        <v>0</v>
      </c>
    </row>
    <row r="21" spans="1:9" x14ac:dyDescent="0.25">
      <c r="A21" s="13" t="s">
        <v>8</v>
      </c>
      <c r="B21" s="14"/>
      <c r="C21" s="14"/>
      <c r="D21" s="14"/>
      <c r="E21" s="15">
        <f>IF(E19=0=AND(E20=0),IF(E15&gt;0,(E15*1%)*E11),0)</f>
        <v>0</v>
      </c>
      <c r="F21" s="15">
        <f>ROUND(+C7*10,-3)</f>
        <v>380000</v>
      </c>
      <c r="G21" s="42">
        <f>+MIN(IF((E15*10%)&lt;F7,F7,E15*10%),IF(E16=0,2500*C7,E16*2))</f>
        <v>380000</v>
      </c>
      <c r="H21" s="38">
        <f>ROUND(+IF(E21&lt;F21,F21,IF(E21&gt;G21,G21,E21)),-3)</f>
        <v>380000</v>
      </c>
      <c r="I21" s="15">
        <f t="shared" si="0"/>
        <v>0</v>
      </c>
    </row>
    <row r="22" spans="1:9" ht="21.75" customHeight="1" x14ac:dyDescent="0.25">
      <c r="A22" s="10"/>
      <c r="B22" s="11"/>
      <c r="C22" s="11"/>
      <c r="D22" s="11"/>
      <c r="E22" s="11"/>
      <c r="F22" s="47" t="s">
        <v>17</v>
      </c>
      <c r="G22" s="20"/>
      <c r="H22" s="21"/>
      <c r="I22" s="53">
        <f>SUM(I19:I21)</f>
        <v>6075000</v>
      </c>
    </row>
    <row r="23" spans="1:9" x14ac:dyDescent="0.25">
      <c r="A23" s="10"/>
      <c r="B23" s="11"/>
      <c r="C23" s="11"/>
      <c r="D23" s="11"/>
      <c r="E23" s="11"/>
      <c r="F23" s="11"/>
      <c r="G23" s="11"/>
      <c r="H23" s="11"/>
      <c r="I23" s="37"/>
    </row>
    <row r="24" spans="1:9" x14ac:dyDescent="0.25">
      <c r="A24" s="10"/>
      <c r="B24" s="11"/>
      <c r="C24" s="11"/>
      <c r="D24" s="11"/>
      <c r="E24" s="11"/>
      <c r="F24" s="11"/>
      <c r="G24" s="11"/>
      <c r="H24" s="11"/>
      <c r="I24" s="37"/>
    </row>
    <row r="25" spans="1:9" x14ac:dyDescent="0.25">
      <c r="A25" s="71" t="str">
        <f>"Tuvo alguna sancion por extemporaneidad antes del "&amp;" "&amp;TEXT(E9,"d mmmm yyyy")</f>
        <v>Tuvo alguna sancion por extemporaneidad antes del  3 junio 2021</v>
      </c>
      <c r="B25" s="72"/>
      <c r="C25" s="72"/>
      <c r="D25" s="72"/>
      <c r="E25" s="72"/>
      <c r="F25" s="73"/>
      <c r="G25" s="32" t="s">
        <v>26</v>
      </c>
      <c r="H25" s="11"/>
      <c r="I25" s="37"/>
    </row>
    <row r="26" spans="1:9" x14ac:dyDescent="0.25">
      <c r="A26" s="33" t="s">
        <v>20</v>
      </c>
      <c r="B26" s="34"/>
      <c r="C26" s="34"/>
      <c r="D26" s="34"/>
      <c r="E26" s="34"/>
      <c r="F26" s="35"/>
      <c r="G26" s="28">
        <v>42835</v>
      </c>
      <c r="H26" s="11"/>
      <c r="I26" s="37"/>
    </row>
    <row r="27" spans="1:9" x14ac:dyDescent="0.25">
      <c r="A27" s="54" t="s">
        <v>21</v>
      </c>
      <c r="B27" s="55"/>
      <c r="C27" s="55"/>
      <c r="D27" s="55"/>
      <c r="E27" s="55"/>
      <c r="F27" s="56"/>
      <c r="G27" s="27">
        <f>+INT(+IF(G26 ="",0,(E9-G26)/365))</f>
        <v>4</v>
      </c>
      <c r="H27" s="11"/>
      <c r="I27" s="37"/>
    </row>
    <row r="28" spans="1:9" ht="14.25" customHeight="1" x14ac:dyDescent="0.25">
      <c r="A28" s="10"/>
      <c r="B28" s="11"/>
      <c r="C28" s="11"/>
      <c r="D28" s="11"/>
      <c r="E28" s="11"/>
      <c r="F28" s="11"/>
      <c r="G28" s="41"/>
      <c r="H28" s="11"/>
      <c r="I28" s="37"/>
    </row>
    <row r="29" spans="1:9" ht="14.25" hidden="1" customHeight="1" x14ac:dyDescent="0.25">
      <c r="A29" s="10"/>
      <c r="B29" s="11"/>
      <c r="C29" s="11"/>
      <c r="D29" s="11"/>
      <c r="E29" s="11"/>
      <c r="F29" s="11"/>
      <c r="G29" s="11"/>
      <c r="H29" s="11"/>
      <c r="I29" s="37"/>
    </row>
    <row r="30" spans="1:9" ht="14.25" hidden="1" customHeight="1" x14ac:dyDescent="0.25">
      <c r="A30" s="10"/>
      <c r="B30" s="11"/>
      <c r="C30" s="11"/>
      <c r="D30" s="11"/>
      <c r="E30" s="11"/>
      <c r="F30" s="11"/>
      <c r="G30" s="11"/>
      <c r="H30" s="43"/>
      <c r="I30" s="37"/>
    </row>
    <row r="31" spans="1:9" ht="14.25" hidden="1" customHeight="1" x14ac:dyDescent="0.3">
      <c r="A31" s="10"/>
      <c r="B31" s="11"/>
      <c r="C31" s="11"/>
      <c r="D31" s="11"/>
      <c r="E31" s="23" t="s">
        <v>22</v>
      </c>
      <c r="F31" s="22"/>
      <c r="G31" s="24">
        <f>+I31/I22</f>
        <v>0.5</v>
      </c>
      <c r="H31" s="25"/>
      <c r="I31" s="26">
        <f>+IF(G27&gt;=2,I22*50%,IF(G25="NO",I22*50%,IF(G27=1,I22*75%,IF(G27=0,I22*100%))))</f>
        <v>3037500</v>
      </c>
    </row>
    <row r="32" spans="1:9" ht="14.25" customHeight="1" x14ac:dyDescent="0.3">
      <c r="A32" s="10"/>
      <c r="B32" s="11"/>
      <c r="C32" s="11"/>
      <c r="D32" s="11"/>
      <c r="E32" s="11"/>
      <c r="F32" s="23" t="s">
        <v>22</v>
      </c>
      <c r="G32" s="24"/>
      <c r="H32" s="25"/>
      <c r="I32" s="26">
        <f>+IF(I31&lt;F7,F7,I31)</f>
        <v>3037500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37"/>
    </row>
    <row r="34" spans="1:9" x14ac:dyDescent="0.25">
      <c r="A34" s="44" t="s">
        <v>27</v>
      </c>
      <c r="B34" s="14"/>
      <c r="C34" s="14"/>
      <c r="D34" s="14"/>
      <c r="E34" s="14"/>
      <c r="F34" s="14"/>
      <c r="G34" s="14"/>
      <c r="H34" s="14"/>
      <c r="I34" s="45"/>
    </row>
    <row r="35" spans="1:9" x14ac:dyDescent="0.25"/>
    <row r="36" spans="1:9" x14ac:dyDescent="0.25"/>
    <row r="37" spans="1:9" hidden="1" x14ac:dyDescent="0.25"/>
    <row r="38" spans="1:9" hidden="1" x14ac:dyDescent="0.25"/>
    <row r="39" spans="1:9" hidden="1" x14ac:dyDescent="0.25"/>
    <row r="40" spans="1:9" hidden="1" x14ac:dyDescent="0.25"/>
  </sheetData>
  <mergeCells count="9">
    <mergeCell ref="A27:F27"/>
    <mergeCell ref="A2:I2"/>
    <mergeCell ref="A1:I1"/>
    <mergeCell ref="A3:I3"/>
    <mergeCell ref="A4:I4"/>
    <mergeCell ref="A7:B7"/>
    <mergeCell ref="A25:F25"/>
    <mergeCell ref="A5:I5"/>
    <mergeCell ref="G7:I7"/>
  </mergeCells>
  <dataValidations count="1">
    <dataValidation type="list" allowBlank="1" showInputMessage="1" showErrorMessage="1" sqref="G25" xr:uid="{00000000-0002-0000-0000-000000000000}">
      <formula1>"SI, NO"</formula1>
    </dataValidation>
  </dataValidations>
  <hyperlinks>
    <hyperlink ref="A34" r:id="rId1" xr:uid="{00000000-0004-0000-0000-000000000000}"/>
    <hyperlink ref="G7" r:id="rId2" xr:uid="{33A8467B-4A41-40E3-A245-D9966FBD31B2}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J39"/>
  <sheetViews>
    <sheetView showGridLines="0" tabSelected="1" workbookViewId="0">
      <selection activeCell="G14" sqref="G14"/>
    </sheetView>
  </sheetViews>
  <sheetFormatPr baseColWidth="10" defaultColWidth="0" defaultRowHeight="15" zeroHeight="1" x14ac:dyDescent="0.25"/>
  <cols>
    <col min="1" max="1" width="11.85546875" bestFit="1" customWidth="1"/>
    <col min="2" max="3" width="11.5703125" customWidth="1"/>
    <col min="4" max="4" width="15.7109375" customWidth="1"/>
    <col min="5" max="5" width="17.7109375" customWidth="1"/>
    <col min="6" max="6" width="18.85546875" customWidth="1"/>
    <col min="7" max="7" width="20.7109375" customWidth="1"/>
    <col min="8" max="8" width="13.7109375" hidden="1" customWidth="1"/>
    <col min="9" max="9" width="16.7109375" style="1" customWidth="1"/>
    <col min="10" max="10" width="5.42578125" customWidth="1"/>
    <col min="11" max="16384" width="11.5703125" hidden="1"/>
  </cols>
  <sheetData>
    <row r="1" spans="1:9" ht="23.25" x14ac:dyDescent="0.35">
      <c r="A1" s="60" t="s">
        <v>14</v>
      </c>
      <c r="B1" s="61"/>
      <c r="C1" s="61"/>
      <c r="D1" s="61"/>
      <c r="E1" s="61"/>
      <c r="F1" s="61"/>
      <c r="G1" s="61"/>
      <c r="H1" s="61"/>
      <c r="I1" s="62"/>
    </row>
    <row r="2" spans="1:9" ht="26.25" x14ac:dyDescent="0.25">
      <c r="A2" s="80" t="s">
        <v>23</v>
      </c>
      <c r="B2" s="81"/>
      <c r="C2" s="81"/>
      <c r="D2" s="81"/>
      <c r="E2" s="81"/>
      <c r="F2" s="81"/>
      <c r="G2" s="81"/>
      <c r="H2" s="81"/>
      <c r="I2" s="82"/>
    </row>
    <row r="3" spans="1:9" ht="15.75" x14ac:dyDescent="0.25">
      <c r="A3" s="63" t="s">
        <v>25</v>
      </c>
      <c r="B3" s="64"/>
      <c r="C3" s="64"/>
      <c r="D3" s="64"/>
      <c r="E3" s="64"/>
      <c r="F3" s="64"/>
      <c r="G3" s="64"/>
      <c r="H3" s="64"/>
      <c r="I3" s="65"/>
    </row>
    <row r="4" spans="1:9" ht="15.75" x14ac:dyDescent="0.25">
      <c r="A4" s="66" t="s">
        <v>16</v>
      </c>
      <c r="B4" s="67"/>
      <c r="C4" s="67"/>
      <c r="D4" s="67"/>
      <c r="E4" s="67"/>
      <c r="F4" s="67"/>
      <c r="G4" s="67"/>
      <c r="H4" s="67"/>
      <c r="I4" s="68"/>
    </row>
    <row r="5" spans="1:9" x14ac:dyDescent="0.25">
      <c r="A5" s="83" t="s">
        <v>30</v>
      </c>
      <c r="B5" s="84"/>
      <c r="C5" s="84"/>
      <c r="D5" s="84"/>
      <c r="E5" s="84"/>
      <c r="F5" s="84"/>
      <c r="G5" s="84"/>
      <c r="H5" s="84"/>
      <c r="I5" s="85"/>
    </row>
    <row r="6" spans="1:9" ht="14.45" customHeight="1" x14ac:dyDescent="0.25">
      <c r="A6" s="10"/>
      <c r="B6" s="11"/>
      <c r="C6" s="11"/>
      <c r="D6" s="11"/>
      <c r="E6" s="11"/>
      <c r="F6" s="38"/>
      <c r="G6" s="11"/>
      <c r="H6" s="11"/>
      <c r="I6" s="37"/>
    </row>
    <row r="7" spans="1:9" x14ac:dyDescent="0.25">
      <c r="A7" s="69" t="s">
        <v>29</v>
      </c>
      <c r="B7" s="70"/>
      <c r="C7" s="17">
        <v>38004</v>
      </c>
      <c r="D7" s="11"/>
      <c r="E7" s="46" t="s">
        <v>28</v>
      </c>
      <c r="F7" s="48">
        <f>ROUND(+C7*10,-3)</f>
        <v>380000</v>
      </c>
      <c r="G7" s="77" t="s">
        <v>27</v>
      </c>
      <c r="H7" s="78"/>
      <c r="I7" s="79"/>
    </row>
    <row r="8" spans="1:9" x14ac:dyDescent="0.25">
      <c r="A8" s="10"/>
      <c r="B8" s="11"/>
      <c r="C8" s="11"/>
      <c r="D8" s="11"/>
      <c r="E8" s="11"/>
      <c r="F8" s="11"/>
      <c r="G8" s="11"/>
      <c r="H8" s="11"/>
      <c r="I8" s="37"/>
    </row>
    <row r="9" spans="1:9" ht="15.75" x14ac:dyDescent="0.25">
      <c r="A9" s="4" t="s">
        <v>0</v>
      </c>
      <c r="B9" s="5"/>
      <c r="C9" s="5"/>
      <c r="D9" s="6"/>
      <c r="E9" s="18">
        <f>+'SIN EMPLAZAMIENTO '!E9</f>
        <v>44350</v>
      </c>
      <c r="F9" s="39"/>
      <c r="G9" s="11"/>
      <c r="H9" s="11"/>
      <c r="I9" s="37"/>
    </row>
    <row r="10" spans="1:9" x14ac:dyDescent="0.25">
      <c r="A10" s="4" t="s">
        <v>1</v>
      </c>
      <c r="B10" s="5"/>
      <c r="C10" s="5"/>
      <c r="D10" s="6"/>
      <c r="E10" s="18">
        <f>+'SIN EMPLAZAMIENTO '!E10</f>
        <v>44599</v>
      </c>
      <c r="F10" s="40"/>
      <c r="G10" s="11"/>
      <c r="H10" s="11"/>
      <c r="I10" s="37"/>
    </row>
    <row r="11" spans="1:9" x14ac:dyDescent="0.25">
      <c r="A11" s="4" t="s">
        <v>2</v>
      </c>
      <c r="B11" s="5"/>
      <c r="C11" s="5"/>
      <c r="D11" s="6"/>
      <c r="E11" s="19">
        <f>+ROUNDUP((DAYS360(E9,E10))/30,0)</f>
        <v>9</v>
      </c>
      <c r="F11" s="41"/>
      <c r="G11" s="11"/>
      <c r="H11" s="11"/>
      <c r="I11" s="37"/>
    </row>
    <row r="12" spans="1:9" x14ac:dyDescent="0.25">
      <c r="A12" s="10"/>
      <c r="B12" s="11"/>
      <c r="C12" s="11"/>
      <c r="D12" s="11"/>
      <c r="E12" s="42"/>
      <c r="F12" s="11"/>
      <c r="G12" s="11"/>
      <c r="H12" s="11"/>
      <c r="I12" s="37"/>
    </row>
    <row r="13" spans="1:9" x14ac:dyDescent="0.25">
      <c r="A13" s="2" t="s">
        <v>3</v>
      </c>
      <c r="B13" s="3"/>
      <c r="C13" s="3"/>
      <c r="D13" s="3"/>
      <c r="E13" s="16">
        <f>+'SIN EMPLAZAMIENTO '!E13</f>
        <v>13500000</v>
      </c>
      <c r="F13" s="38"/>
      <c r="G13" s="11"/>
      <c r="H13" s="11"/>
      <c r="I13" s="37"/>
    </row>
    <row r="14" spans="1:9" x14ac:dyDescent="0.25">
      <c r="A14" s="2" t="s">
        <v>4</v>
      </c>
      <c r="B14" s="3"/>
      <c r="C14" s="3"/>
      <c r="D14" s="3"/>
      <c r="E14" s="16"/>
      <c r="F14" s="11"/>
      <c r="G14" s="38"/>
      <c r="H14" s="11"/>
      <c r="I14" s="37"/>
    </row>
    <row r="15" spans="1:9" x14ac:dyDescent="0.25">
      <c r="A15" s="2" t="s">
        <v>5</v>
      </c>
      <c r="B15" s="3"/>
      <c r="C15" s="3"/>
      <c r="D15" s="3"/>
      <c r="E15" s="16">
        <v>0</v>
      </c>
      <c r="F15" s="11"/>
      <c r="G15" s="11"/>
      <c r="H15" s="38"/>
      <c r="I15" s="37"/>
    </row>
    <row r="16" spans="1:9" x14ac:dyDescent="0.25">
      <c r="A16" s="2" t="s">
        <v>12</v>
      </c>
      <c r="B16" s="3"/>
      <c r="C16" s="3"/>
      <c r="D16" s="3"/>
      <c r="E16" s="16">
        <v>0</v>
      </c>
      <c r="F16" s="11"/>
      <c r="G16" s="11"/>
      <c r="H16" s="11"/>
      <c r="I16" s="37"/>
    </row>
    <row r="17" spans="1:9" x14ac:dyDescent="0.25">
      <c r="A17" s="10"/>
      <c r="B17" s="11"/>
      <c r="C17" s="11"/>
      <c r="D17" s="11"/>
      <c r="E17" s="38"/>
      <c r="F17" s="11"/>
      <c r="G17" s="11"/>
      <c r="H17" s="11"/>
      <c r="I17" s="37"/>
    </row>
    <row r="18" spans="1:9" ht="45" x14ac:dyDescent="0.25">
      <c r="A18" s="10"/>
      <c r="B18" s="11"/>
      <c r="C18" s="11"/>
      <c r="D18" s="11"/>
      <c r="E18" s="29" t="s">
        <v>13</v>
      </c>
      <c r="F18" s="30" t="s">
        <v>10</v>
      </c>
      <c r="G18" s="30" t="s">
        <v>9</v>
      </c>
      <c r="H18" s="30" t="s">
        <v>11</v>
      </c>
      <c r="I18" s="31" t="s">
        <v>19</v>
      </c>
    </row>
    <row r="19" spans="1:9" x14ac:dyDescent="0.25">
      <c r="A19" s="7" t="s">
        <v>6</v>
      </c>
      <c r="B19" s="8"/>
      <c r="C19" s="8"/>
      <c r="D19" s="8"/>
      <c r="E19" s="9">
        <f>+IF(E13&gt;0,(E13*10%)*E11,0)</f>
        <v>12150000</v>
      </c>
      <c r="F19" s="9">
        <f>ROUND(+C7*10,-3)</f>
        <v>380000</v>
      </c>
      <c r="G19" s="42">
        <f>+IF(E13&lt;F7,F7,E13*2)</f>
        <v>27000000</v>
      </c>
      <c r="H19" s="38">
        <f>ROUND(+IF(E19&lt;F19,F19,IF(E19&gt;G19,G19,E19)),-3)</f>
        <v>12150000</v>
      </c>
      <c r="I19" s="9">
        <f>+IF(E19=0,0,H19)</f>
        <v>12150000</v>
      </c>
    </row>
    <row r="20" spans="1:9" x14ac:dyDescent="0.25">
      <c r="A20" s="10" t="s">
        <v>7</v>
      </c>
      <c r="B20" s="11"/>
      <c r="C20" s="11"/>
      <c r="D20" s="11"/>
      <c r="E20" s="12">
        <f>IF(E19=0,(IF(E14&gt;0,(E14*1%)*E11,0)),0)</f>
        <v>0</v>
      </c>
      <c r="F20" s="12">
        <f>ROUND(+C7*10,-3)</f>
        <v>380000</v>
      </c>
      <c r="G20" s="42">
        <f>+MIN(IF((E14*10%)&lt;F7,F7,E14*10%),IF(E16=0,5000*C7,E16*4))</f>
        <v>380000</v>
      </c>
      <c r="H20" s="38">
        <f>ROUND(+IF(E20&lt;F20,F20,IF(E20&gt;G20,G20,E20)),-3)</f>
        <v>380000</v>
      </c>
      <c r="I20" s="12">
        <f t="shared" ref="I20:I21" si="0">+IF(E20=0,0,H20)</f>
        <v>0</v>
      </c>
    </row>
    <row r="21" spans="1:9" x14ac:dyDescent="0.25">
      <c r="A21" s="13" t="s">
        <v>8</v>
      </c>
      <c r="B21" s="14"/>
      <c r="C21" s="14"/>
      <c r="D21" s="14"/>
      <c r="E21" s="15">
        <f>IF(E19=0=AND(E20=0),IF(E15&gt;0,(E15*2%)*E11),0)</f>
        <v>0</v>
      </c>
      <c r="F21" s="15">
        <f>ROUND(+C7*10,-3)</f>
        <v>380000</v>
      </c>
      <c r="G21" s="42">
        <f>+MIN(IF((E15*20%)&lt;F7,F7,E15*20%),IF(E16=0,5000*C7,E16*4))</f>
        <v>380000</v>
      </c>
      <c r="H21" s="38">
        <f>ROUND(+IF(E21&lt;F21,F21,IF(E21&gt;G21,G21,E21)),-3)</f>
        <v>380000</v>
      </c>
      <c r="I21" s="15">
        <f t="shared" si="0"/>
        <v>0</v>
      </c>
    </row>
    <row r="22" spans="1:9" ht="21.75" customHeight="1" x14ac:dyDescent="0.25">
      <c r="A22" s="10"/>
      <c r="B22" s="11"/>
      <c r="C22" s="11"/>
      <c r="D22" s="11"/>
      <c r="E22" s="11"/>
      <c r="F22" s="50" t="s">
        <v>17</v>
      </c>
      <c r="G22" s="51"/>
      <c r="H22" s="52"/>
      <c r="I22" s="53">
        <f>SUM(I19:I21)</f>
        <v>12150000</v>
      </c>
    </row>
    <row r="23" spans="1:9" x14ac:dyDescent="0.25">
      <c r="A23" s="10"/>
      <c r="B23" s="11"/>
      <c r="C23" s="11"/>
      <c r="D23" s="11"/>
      <c r="E23" s="11"/>
      <c r="F23" s="11"/>
      <c r="G23" s="11"/>
      <c r="H23" s="11"/>
      <c r="I23" s="37"/>
    </row>
    <row r="24" spans="1:9" x14ac:dyDescent="0.25">
      <c r="A24" s="10"/>
      <c r="B24" s="11"/>
      <c r="C24" s="11"/>
      <c r="D24" s="11"/>
      <c r="E24" s="11"/>
      <c r="F24" s="11"/>
      <c r="G24" s="11"/>
      <c r="H24" s="11"/>
      <c r="I24" s="37"/>
    </row>
    <row r="25" spans="1:9" x14ac:dyDescent="0.25">
      <c r="A25" s="71" t="str">
        <f>"Tuvo alguna sancion por extemporaneidad antes del "&amp;" "&amp;TEXT(E9,"d mmmm yyyy")</f>
        <v>Tuvo alguna sancion por extemporaneidad antes del  3 junio 2021</v>
      </c>
      <c r="B25" s="72"/>
      <c r="C25" s="72"/>
      <c r="D25" s="72"/>
      <c r="E25" s="72"/>
      <c r="F25" s="73"/>
      <c r="G25" s="32" t="s">
        <v>18</v>
      </c>
      <c r="H25" s="11"/>
      <c r="I25" s="37"/>
    </row>
    <row r="26" spans="1:9" x14ac:dyDescent="0.25">
      <c r="A26" s="33" t="s">
        <v>20</v>
      </c>
      <c r="B26" s="34"/>
      <c r="C26" s="34"/>
      <c r="D26" s="34"/>
      <c r="E26" s="34"/>
      <c r="F26" s="35"/>
      <c r="G26" s="28">
        <v>43618</v>
      </c>
      <c r="H26" s="11"/>
      <c r="I26" s="37"/>
    </row>
    <row r="27" spans="1:9" x14ac:dyDescent="0.25">
      <c r="A27" s="54" t="s">
        <v>21</v>
      </c>
      <c r="B27" s="55"/>
      <c r="C27" s="55"/>
      <c r="D27" s="55"/>
      <c r="E27" s="55"/>
      <c r="F27" s="56"/>
      <c r="G27" s="27">
        <f>+INT(+IF(G26 ="",0,(E9-G26)/365))</f>
        <v>2</v>
      </c>
      <c r="H27" s="11"/>
      <c r="I27" s="37"/>
    </row>
    <row r="28" spans="1:9" x14ac:dyDescent="0.25">
      <c r="A28" s="10"/>
      <c r="B28" s="11"/>
      <c r="C28" s="11"/>
      <c r="D28" s="11"/>
      <c r="E28" s="11"/>
      <c r="F28" s="11"/>
      <c r="G28" s="41"/>
      <c r="H28" s="11"/>
      <c r="I28" s="37"/>
    </row>
    <row r="29" spans="1:9" ht="15.75" hidden="1" customHeight="1" x14ac:dyDescent="0.25">
      <c r="A29" s="10"/>
      <c r="B29" s="11"/>
      <c r="C29" s="11"/>
      <c r="D29" s="11"/>
      <c r="E29" s="11"/>
      <c r="F29" s="11"/>
      <c r="G29" s="11"/>
      <c r="H29" s="11"/>
      <c r="I29" s="37"/>
    </row>
    <row r="30" spans="1:9" ht="15" hidden="1" customHeight="1" x14ac:dyDescent="0.25">
      <c r="A30" s="10"/>
      <c r="B30" s="11"/>
      <c r="C30" s="11"/>
      <c r="D30" s="11"/>
      <c r="E30" s="11"/>
      <c r="F30" s="11"/>
      <c r="G30" s="11"/>
      <c r="H30" s="43"/>
      <c r="I30" s="37"/>
    </row>
    <row r="31" spans="1:9" ht="17.25" hidden="1" customHeight="1" x14ac:dyDescent="0.3">
      <c r="A31" s="10"/>
      <c r="B31" s="11"/>
      <c r="C31" s="11"/>
      <c r="D31" s="11"/>
      <c r="E31" s="23" t="s">
        <v>22</v>
      </c>
      <c r="F31" s="22"/>
      <c r="G31" s="24">
        <f>+I31/I22</f>
        <v>0.75</v>
      </c>
      <c r="H31" s="25"/>
      <c r="I31" s="26">
        <f>+IF(G27&gt;=4,I22*50%,IF(G25="NO",I22*50%,IF(G27=2,I22*75%,IF(G27&lt;=1,I22*100%))))</f>
        <v>9112500</v>
      </c>
    </row>
    <row r="32" spans="1:9" ht="18.75" x14ac:dyDescent="0.3">
      <c r="A32" s="10"/>
      <c r="B32" s="11"/>
      <c r="C32" s="11"/>
      <c r="D32" s="11"/>
      <c r="E32" s="11"/>
      <c r="F32" s="23" t="s">
        <v>22</v>
      </c>
      <c r="G32" s="24"/>
      <c r="H32" s="25"/>
      <c r="I32" s="26">
        <f>+IF(I31&lt;F7,F7,I31)</f>
        <v>9112500</v>
      </c>
    </row>
    <row r="33" spans="1:9" x14ac:dyDescent="0.25">
      <c r="A33" s="10"/>
      <c r="B33" s="11"/>
      <c r="C33" s="11"/>
      <c r="D33" s="11"/>
      <c r="E33" s="11"/>
      <c r="F33" s="11"/>
      <c r="G33" s="11"/>
      <c r="H33" s="11"/>
      <c r="I33" s="37"/>
    </row>
    <row r="34" spans="1:9" x14ac:dyDescent="0.25">
      <c r="A34" s="44" t="s">
        <v>27</v>
      </c>
      <c r="B34" s="14"/>
      <c r="C34" s="14"/>
      <c r="D34" s="14"/>
      <c r="E34" s="14"/>
      <c r="F34" s="14"/>
      <c r="G34" s="14"/>
      <c r="H34" s="14"/>
      <c r="I34" s="45"/>
    </row>
    <row r="35" spans="1:9" x14ac:dyDescent="0.25"/>
    <row r="36" spans="1:9" x14ac:dyDescent="0.25"/>
    <row r="37" spans="1:9" hidden="1" x14ac:dyDescent="0.25"/>
    <row r="38" spans="1:9" hidden="1" x14ac:dyDescent="0.25"/>
    <row r="39" spans="1:9" hidden="1" x14ac:dyDescent="0.25"/>
  </sheetData>
  <mergeCells count="9">
    <mergeCell ref="A27:F27"/>
    <mergeCell ref="A2:I2"/>
    <mergeCell ref="A1:I1"/>
    <mergeCell ref="A3:I3"/>
    <mergeCell ref="A4:I4"/>
    <mergeCell ref="A7:B7"/>
    <mergeCell ref="A25:F25"/>
    <mergeCell ref="A5:I5"/>
    <mergeCell ref="G7:I7"/>
  </mergeCells>
  <dataValidations count="1">
    <dataValidation type="list" allowBlank="1" showInputMessage="1" showErrorMessage="1" sqref="G25" xr:uid="{00000000-0002-0000-0100-000000000000}">
      <formula1>"SI, NO"</formula1>
    </dataValidation>
  </dataValidations>
  <hyperlinks>
    <hyperlink ref="A34" r:id="rId1" xr:uid="{00000000-0004-0000-0100-000000000000}"/>
    <hyperlink ref="G7" r:id="rId2" xr:uid="{C6DED636-8E9B-4469-A93F-A5003120D1B4}"/>
  </hyperlinks>
  <pageMargins left="0.7" right="0.7" top="0.75" bottom="0.75" header="0.3" footer="0.3"/>
  <pageSetup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SIN EMPLAZAMIENTO </vt:lpstr>
      <vt:lpstr>CON EMPLAZAMIENTO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VICTOR</cp:lastModifiedBy>
  <dcterms:created xsi:type="dcterms:W3CDTF">2019-08-28T01:10:39Z</dcterms:created>
  <dcterms:modified xsi:type="dcterms:W3CDTF">2022-02-01T23:44:35Z</dcterms:modified>
</cp:coreProperties>
</file>