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VICTOR\Downloads\"/>
    </mc:Choice>
  </mc:AlternateContent>
  <xr:revisionPtr revIDLastSave="0" documentId="8_{51A93015-DEE7-461C-8417-AB25E3878A45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G18" i="1"/>
  <c r="G33" i="1"/>
  <c r="G34" i="1"/>
  <c r="G35" i="1"/>
  <c r="G36" i="1"/>
  <c r="G37" i="1"/>
  <c r="G38" i="1"/>
  <c r="G39" i="1"/>
  <c r="G32" i="1"/>
  <c r="J14" i="1"/>
  <c r="F81" i="1"/>
  <c r="G40" i="1" l="1"/>
  <c r="G41" i="1" s="1"/>
  <c r="H37" i="1"/>
  <c r="H40" i="1"/>
  <c r="K40" i="1" s="1"/>
  <c r="H34" i="1"/>
  <c r="G42" i="1" l="1"/>
  <c r="G43" i="1" l="1"/>
  <c r="H43" i="1" s="1"/>
  <c r="K43" i="1" s="1"/>
  <c r="G44" i="1"/>
  <c r="G45" i="1" s="1"/>
  <c r="G46" i="1" l="1"/>
  <c r="H46" i="1" s="1"/>
  <c r="K46" i="1" s="1"/>
  <c r="G47" i="1"/>
  <c r="G48" i="1" s="1"/>
  <c r="G49" i="1" l="1"/>
  <c r="G50" i="1" s="1"/>
  <c r="H49" i="1" l="1"/>
  <c r="K49" i="1" s="1"/>
  <c r="G51" i="1"/>
  <c r="G52" i="1" s="1"/>
  <c r="H52" i="1" s="1"/>
  <c r="K52" i="1" s="1"/>
  <c r="G53" i="1" l="1"/>
  <c r="G54" i="1" s="1"/>
  <c r="G55" i="1"/>
  <c r="G56" i="1" s="1"/>
  <c r="H55" i="1" l="1"/>
  <c r="K55" i="1" s="1"/>
  <c r="G57" i="1"/>
  <c r="G58" i="1" s="1"/>
  <c r="G59" i="1" s="1"/>
  <c r="H58" i="1" l="1"/>
  <c r="K58" i="1" s="1"/>
  <c r="G60" i="1"/>
  <c r="G61" i="1" s="1"/>
  <c r="G62" i="1" s="1"/>
  <c r="H61" i="1" l="1"/>
  <c r="K61" i="1" s="1"/>
  <c r="G63" i="1"/>
  <c r="G64" i="1" s="1"/>
  <c r="G65" i="1" s="1"/>
  <c r="H64" i="1" l="1"/>
  <c r="K64" i="1" s="1"/>
  <c r="G66" i="1"/>
  <c r="G67" i="1" s="1"/>
  <c r="G68" i="1" s="1"/>
  <c r="H67" i="1" l="1"/>
  <c r="K67" i="1" s="1"/>
  <c r="G69" i="1"/>
  <c r="G70" i="1" s="1"/>
  <c r="G71" i="1" s="1"/>
  <c r="G72" i="1" l="1"/>
  <c r="G73" i="1" s="1"/>
  <c r="G74" i="1" s="1"/>
  <c r="H70" i="1"/>
  <c r="K70" i="1" s="1"/>
  <c r="G75" i="1" l="1"/>
  <c r="G76" i="1" s="1"/>
  <c r="H73" i="1"/>
  <c r="K73" i="1" s="1"/>
  <c r="H76" i="1" l="1"/>
  <c r="K76" i="1" s="1"/>
  <c r="G77" i="1"/>
  <c r="H75" i="1"/>
  <c r="K75" i="1" s="1"/>
  <c r="H77" i="1" l="1"/>
  <c r="K77" i="1" s="1"/>
  <c r="G78" i="1"/>
  <c r="H78" i="1" l="1"/>
  <c r="K78" i="1" s="1"/>
  <c r="G79" i="1"/>
  <c r="H79" i="1" l="1"/>
  <c r="K79" i="1" s="1"/>
  <c r="G80" i="1"/>
  <c r="H80" i="1" l="1"/>
  <c r="K80" i="1" s="1"/>
  <c r="G81" i="1"/>
  <c r="H81" i="1" l="1"/>
  <c r="K81" i="1" s="1"/>
  <c r="G82" i="1"/>
  <c r="H82" i="1" l="1"/>
  <c r="K82" i="1" s="1"/>
  <c r="G83" i="1"/>
  <c r="H83" i="1" l="1"/>
  <c r="K83" i="1" s="1"/>
  <c r="G84" i="1"/>
  <c r="H84" i="1" l="1"/>
  <c r="K84" i="1" s="1"/>
  <c r="G85" i="1"/>
  <c r="H85" i="1" l="1"/>
  <c r="K85" i="1" s="1"/>
  <c r="G86" i="1"/>
  <c r="H86" i="1" l="1"/>
  <c r="K86" i="1" s="1"/>
  <c r="G87" i="1"/>
  <c r="H87" i="1" s="1"/>
  <c r="K87" i="1" s="1"/>
  <c r="G88" i="1" l="1"/>
  <c r="H88" i="1" s="1"/>
  <c r="K88" i="1" s="1"/>
  <c r="G89" i="1" l="1"/>
  <c r="H89" i="1" s="1"/>
  <c r="K89" i="1" s="1"/>
  <c r="G90" i="1" l="1"/>
  <c r="H90" i="1" s="1"/>
  <c r="K90" i="1" s="1"/>
  <c r="G91" i="1" l="1"/>
  <c r="H91" i="1" s="1"/>
  <c r="K91" i="1" s="1"/>
  <c r="G92" i="1" l="1"/>
  <c r="H92" i="1" s="1"/>
  <c r="K92" i="1" s="1"/>
  <c r="G93" i="1" l="1"/>
  <c r="H93" i="1" s="1"/>
  <c r="K93" i="1" s="1"/>
  <c r="G94" i="1" l="1"/>
  <c r="H94" i="1" s="1"/>
  <c r="K94" i="1" s="1"/>
  <c r="G95" i="1" l="1"/>
  <c r="H95" i="1" s="1"/>
  <c r="K95" i="1" s="1"/>
  <c r="G96" i="1" l="1"/>
  <c r="H96" i="1" s="1"/>
  <c r="K96" i="1" s="1"/>
  <c r="G97" i="1" l="1"/>
  <c r="H97" i="1" s="1"/>
  <c r="K97" i="1" s="1"/>
  <c r="G98" i="1" l="1"/>
  <c r="H98" i="1" l="1"/>
  <c r="K98" i="1" s="1"/>
  <c r="G99" i="1"/>
  <c r="H99" i="1" l="1"/>
  <c r="K99" i="1" s="1"/>
  <c r="G100" i="1"/>
  <c r="H100" i="1" l="1"/>
  <c r="K100" i="1" s="1"/>
  <c r="G101" i="1"/>
  <c r="H101" i="1" l="1"/>
  <c r="K101" i="1" s="1"/>
  <c r="G102" i="1"/>
  <c r="H102" i="1" s="1"/>
  <c r="K102" i="1" s="1"/>
  <c r="G103" i="1" l="1"/>
  <c r="H103" i="1" s="1"/>
  <c r="H104" i="1" s="1"/>
  <c r="G19" i="1" l="1"/>
  <c r="G20" i="1" s="1"/>
</calcChain>
</file>

<file path=xl/sharedStrings.xml><?xml version="1.0" encoding="utf-8"?>
<sst xmlns="http://schemas.openxmlformats.org/spreadsheetml/2006/main" count="88" uniqueCount="27">
  <si>
    <t>IMPUESTO PENDIENTE DE PAGO</t>
  </si>
  <si>
    <t>Enero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</si>
  <si>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</si>
  <si>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</si>
  <si>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</si>
  <si>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</si>
  <si>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</si>
  <si>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</si>
  <si>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</si>
  <si>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</si>
  <si>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</si>
  <si>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>Noviembre</t>
  </si>
  <si>
    <t>Diciembre</t>
  </si>
  <si>
    <t>IMPUESTO A PAGAR</t>
  </si>
  <si>
    <t>INTERESES</t>
  </si>
  <si>
    <t>TOTAL A PAGAR</t>
  </si>
  <si>
    <t>TASA</t>
  </si>
  <si>
    <t>DIAS</t>
  </si>
  <si>
    <t>VALOR</t>
  </si>
  <si>
    <t>FECHA VENCIMIENTO PARA PAGO</t>
  </si>
  <si>
    <t>Total dias de mora</t>
  </si>
  <si>
    <t>www.verticeaccounts.com</t>
  </si>
  <si>
    <t xml:space="preserve">Periodo: </t>
  </si>
  <si>
    <t>FECHA EN QUE SE VA A PAGAR</t>
  </si>
  <si>
    <t>Impuesto Extemporánea :</t>
  </si>
  <si>
    <t xml:space="preserve">    CÁLCULO DE INTERESES DE MORA DIAN </t>
  </si>
  <si>
    <t>Fecha de Actualizacion: 04 de Noviembre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</si>
</sst>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dd\-mmm\-yyyy"/>
    <numFmt numFmtId="165" formatCode="_ * #,##0_ ;_ * \-#,##0_ ;_ * &quot;-&quot;??_ ;_ @_ "/>
    <numFmt numFmtId="166" formatCode="_ &quot;$&quot;\ * #,##0_ ;_ &quot;$&quot;\ * \-#,##0_ ;_ &quot;$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b/>
      <sz val="10"/>
      <color rgb="FFFFFFFF"/>
      <name val="Verdana"/>
      <family val="2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rgb="FFFF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7">
    <xf numFmtId="0" fontId="0" fillId="0" borderId="0" xfId="0"/>
    <xf numFmtId="0" fontId="2" fillId="2" borderId="1" xfId="0" applyFont="1" applyFill="1" applyBorder="1" applyProtection="1">
      <protection hidden="1"/>
    </xf>
    <xf numFmtId="0" fontId="0" fillId="0" borderId="0" xfId="0" applyAlignment="1">
      <alignment horizontal="left"/>
    </xf>
    <xf numFmtId="164" fontId="2" fillId="2" borderId="1" xfId="0" applyNumberFormat="1" applyFont="1" applyFill="1" applyBorder="1" applyAlignment="1" applyProtection="1">
      <alignment horizontal="left"/>
      <protection hidden="1"/>
    </xf>
    <xf numFmtId="10" fontId="2" fillId="2" borderId="1" xfId="3" applyNumberFormat="1" applyFont="1" applyFill="1" applyBorder="1" applyAlignment="1" applyProtection="1">
      <alignment horizontal="center"/>
      <protection hidden="1"/>
    </xf>
    <xf numFmtId="10" fontId="3" fillId="3" borderId="1" xfId="0" applyNumberFormat="1" applyFont="1" applyFill="1" applyBorder="1" applyAlignment="1" applyProtection="1">
      <alignment horizontal="center"/>
      <protection hidden="1"/>
    </xf>
    <xf numFmtId="0" fontId="0" fillId="2" borderId="0" xfId="0" applyFill="1"/>
    <xf numFmtId="165" fontId="2" fillId="2" borderId="1" xfId="1" applyNumberFormat="1" applyFont="1" applyFill="1" applyBorder="1" applyProtection="1">
      <protection hidden="1"/>
    </xf>
    <xf numFmtId="166" fontId="2" fillId="2" borderId="1" xfId="0" applyNumberFormat="1" applyFont="1" applyFill="1" applyBorder="1" applyProtection="1">
      <protection hidden="1"/>
    </xf>
    <xf numFmtId="166" fontId="2" fillId="2" borderId="2" xfId="0" applyNumberFormat="1" applyFont="1" applyFill="1" applyBorder="1" applyProtection="1">
      <protection hidden="1"/>
    </xf>
    <xf numFmtId="0" fontId="4" fillId="0" borderId="0" xfId="0" applyFont="1"/>
    <xf numFmtId="0" fontId="4" fillId="0" borderId="0" xfId="0" applyFont="1" applyAlignment="1">
      <alignment horizontal="left"/>
    </xf>
    <xf numFmtId="166" fontId="5" fillId="2" borderId="8" xfId="0" applyNumberFormat="1" applyFont="1" applyFill="1" applyBorder="1"/>
    <xf numFmtId="14" fontId="6" fillId="2" borderId="10" xfId="2" applyNumberFormat="1" applyFont="1" applyFill="1" applyBorder="1"/>
    <xf numFmtId="14" fontId="6" fillId="2" borderId="13" xfId="2" applyNumberFormat="1" applyFont="1" applyFill="1" applyBorder="1"/>
    <xf numFmtId="166" fontId="5" fillId="2" borderId="5" xfId="0" applyNumberFormat="1" applyFont="1" applyFill="1" applyBorder="1"/>
    <xf numFmtId="0" fontId="7" fillId="0" borderId="16" xfId="0" applyNumberFormat="1" applyFont="1" applyBorder="1" applyAlignment="1">
      <alignment horizontal="center"/>
    </xf>
    <xf numFmtId="166" fontId="5" fillId="2" borderId="10" xfId="0" applyNumberFormat="1" applyFont="1" applyFill="1" applyBorder="1"/>
    <xf numFmtId="10" fontId="2" fillId="2" borderId="2" xfId="3" applyNumberFormat="1" applyFont="1" applyFill="1" applyBorder="1" applyAlignment="1" applyProtection="1">
      <alignment horizontal="center"/>
      <protection hidden="1"/>
    </xf>
    <xf numFmtId="0" fontId="4" fillId="5" borderId="14" xfId="0" applyFont="1" applyFill="1" applyBorder="1" applyAlignment="1">
      <alignment horizontal="left"/>
    </xf>
    <xf numFmtId="0" fontId="4" fillId="5" borderId="15" xfId="0" applyFont="1" applyFill="1" applyBorder="1"/>
    <xf numFmtId="0" fontId="4" fillId="5" borderId="16" xfId="0" applyFont="1" applyFill="1" applyBorder="1"/>
    <xf numFmtId="0" fontId="4" fillId="5" borderId="1" xfId="0" applyFont="1" applyFill="1" applyBorder="1" applyAlignment="1">
      <alignment horizontal="left"/>
    </xf>
    <xf numFmtId="10" fontId="2" fillId="0" borderId="1" xfId="3" applyNumberFormat="1" applyFont="1" applyFill="1" applyBorder="1" applyAlignment="1" applyProtection="1">
      <alignment horizontal="center"/>
      <protection hidden="1"/>
    </xf>
    <xf numFmtId="10" fontId="0" fillId="0" borderId="0" xfId="0" applyNumberFormat="1" applyFill="1"/>
    <xf numFmtId="0" fontId="0" fillId="0" borderId="0" xfId="0" applyFill="1"/>
    <xf numFmtId="43" fontId="0" fillId="0" borderId="0" xfId="1" applyFont="1" applyFill="1"/>
    <xf numFmtId="43" fontId="12" fillId="0" borderId="1" xfId="1" applyFont="1" applyFill="1" applyBorder="1" applyAlignment="1" applyProtection="1">
      <alignment horizontal="center"/>
      <protection hidden="1"/>
    </xf>
    <xf numFmtId="0" fontId="0" fillId="0" borderId="0" xfId="0" applyBorder="1"/>
    <xf numFmtId="0" fontId="4" fillId="0" borderId="0" xfId="0" applyFont="1" applyBorder="1"/>
    <xf numFmtId="0" fontId="0" fillId="6" borderId="6" xfId="0" applyFill="1" applyBorder="1"/>
    <xf numFmtId="0" fontId="0" fillId="6" borderId="7" xfId="0" applyFill="1" applyBorder="1"/>
    <xf numFmtId="0" fontId="0" fillId="6" borderId="7" xfId="0" applyFill="1" applyBorder="1" applyAlignment="1">
      <alignment horizontal="left"/>
    </xf>
    <xf numFmtId="0" fontId="0" fillId="6" borderId="9" xfId="0" applyFill="1" applyBorder="1"/>
    <xf numFmtId="0" fontId="0" fillId="6" borderId="0" xfId="0" applyFill="1" applyBorder="1"/>
    <xf numFmtId="0" fontId="0" fillId="6" borderId="0" xfId="0" applyFill="1" applyBorder="1" applyAlignment="1">
      <alignment horizontal="left"/>
    </xf>
    <xf numFmtId="0" fontId="4" fillId="6" borderId="9" xfId="0" applyFont="1" applyFill="1" applyBorder="1"/>
    <xf numFmtId="0" fontId="4" fillId="6" borderId="0" xfId="0" applyFont="1" applyFill="1" applyBorder="1"/>
    <xf numFmtId="0" fontId="4" fillId="6" borderId="0" xfId="0" applyFont="1" applyFill="1" applyBorder="1" applyAlignment="1">
      <alignment horizontal="left"/>
    </xf>
    <xf numFmtId="0" fontId="10" fillId="6" borderId="0" xfId="4" applyFill="1" applyBorder="1"/>
    <xf numFmtId="0" fontId="8" fillId="6" borderId="0" xfId="0" applyFont="1" applyFill="1" applyBorder="1"/>
    <xf numFmtId="0" fontId="0" fillId="6" borderId="8" xfId="0" applyFill="1" applyBorder="1"/>
    <xf numFmtId="0" fontId="0" fillId="6" borderId="10" xfId="0" applyFill="1" applyBorder="1"/>
    <xf numFmtId="0" fontId="4" fillId="6" borderId="10" xfId="0" applyFont="1" applyFill="1" applyBorder="1"/>
    <xf numFmtId="0" fontId="7" fillId="6" borderId="0" xfId="0" applyFont="1" applyFill="1" applyBorder="1"/>
    <xf numFmtId="0" fontId="4" fillId="6" borderId="11" xfId="0" applyFont="1" applyFill="1" applyBorder="1"/>
    <xf numFmtId="14" fontId="4" fillId="6" borderId="0" xfId="0" applyNumberFormat="1" applyFont="1" applyFill="1" applyBorder="1"/>
    <xf numFmtId="0" fontId="4" fillId="6" borderId="13" xfId="0" applyFont="1" applyFill="1" applyBorder="1"/>
    <xf numFmtId="0" fontId="4" fillId="6" borderId="12" xfId="0" applyFont="1" applyFill="1" applyBorder="1"/>
    <xf numFmtId="0" fontId="4" fillId="6" borderId="12" xfId="0" applyFont="1" applyFill="1" applyBorder="1" applyAlignment="1">
      <alignment horizontal="left"/>
    </xf>
    <xf numFmtId="0" fontId="11" fillId="6" borderId="0" xfId="0" applyFont="1" applyFill="1" applyBorder="1"/>
    <xf numFmtId="0" fontId="4" fillId="6" borderId="0" xfId="0" applyFont="1" applyFill="1"/>
    <xf numFmtId="0" fontId="7" fillId="4" borderId="6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9" fillId="6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7" fillId="0" borderId="14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165" fontId="2" fillId="7" borderId="1" xfId="1" applyNumberFormat="1" applyFont="1" applyFill="1" applyBorder="1" applyProtection="1">
      <protection hidden="1"/>
    </xf>
    <xf numFmtId="166" fontId="2" fillId="7" borderId="1" xfId="0" applyNumberFormat="1" applyFont="1" applyFill="1" applyBorder="1" applyProtection="1">
      <protection hidden="1"/>
    </xf>
    <xf numFmtId="10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4" fillId="0" borderId="0" xfId="1" applyFont="1" applyBorder="1"/>
    <xf numFmtId="43" fontId="4" fillId="0" borderId="0" xfId="1" applyFont="1"/>
    <xf numFmtId="166" fontId="0" fillId="0" borderId="0" xfId="0" applyNumberFormat="1" applyFill="1"/>
    <xf numFmtId="165" fontId="2" fillId="8" borderId="1" xfId="1" applyNumberFormat="1" applyFont="1" applyFill="1" applyBorder="1" applyProtection="1">
      <protection hidden="1"/>
    </xf>
    <xf numFmtId="166" fontId="2" fillId="8" borderId="1" xfId="0" applyNumberFormat="1" applyFont="1" applyFill="1" applyBorder="1" applyProtection="1">
      <protection hidden="1"/>
    </xf>
    <xf numFmtId="0" fontId="0" fillId="8" borderId="0" xfId="0" applyFill="1"/>
  </cellXfs>
  <cellStyles count="5">
    <cellStyle name="Hipervínculo" xfId="4" builtinId="8"/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1</xdr:row>
      <xdr:rowOff>142876</xdr:rowOff>
    </xdr:from>
    <xdr:to>
      <xdr:col>3</xdr:col>
      <xdr:colOff>771525</xdr:colOff>
      <xdr:row>6</xdr:row>
      <xdr:rowOff>15591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1" y="333376"/>
          <a:ext cx="1400174" cy="1053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erticeaccounts.com/" TargetMode="External"/><Relationship Id="rId1" Type="http://schemas.openxmlformats.org/officeDocument/2006/relationships/hyperlink" Target="http://www.verticeaccounts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112"/>
  <sheetViews>
    <sheetView showGridLines="0" tabSelected="1" workbookViewId="0">
      <selection activeCell="D10" sqref="D10"/>
    </sheetView>
  </sheetViews>
  <sheetFormatPr baseColWidth="10" defaultColWidth="0" defaultRowHeight="14.4" zeroHeight="1" x14ac:dyDescent="0.3"/>
  <cols>
    <col min="1" max="1" width="3.88671875" customWidth="1"/>
    <col min="2" max="2" width="9.88671875" customWidth="1"/>
    <col min="3" max="3" width="11.44140625" customWidth="1"/>
    <col min="4" max="4" width="27.88671875" customWidth="1"/>
    <col min="5" max="5" width="24.33203125" style="2" customWidth="1"/>
    <col min="6" max="6" width="11.44140625" customWidth="1"/>
    <col min="7" max="7" width="30.88671875" customWidth="1"/>
    <col min="8" max="8" width="13.6640625" customWidth="1"/>
    <col min="9" max="9" width="6.77734375" customWidth="1"/>
    <col min="10" max="10" width="10.44140625" style="69" hidden="1" customWidth="1"/>
    <col min="11" max="11" width="11.21875" hidden="1" customWidth="1"/>
    <col min="12" max="16383" width="6.77734375" hidden="1" customWidth="1"/>
    <col min="16384" max="16384" width="12.33203125" hidden="1" customWidth="1"/>
  </cols>
  <sheetData>
    <row r="1" spans="1:10" x14ac:dyDescent="0.3"/>
    <row r="2" spans="1:10" s="28" customFormat="1" x14ac:dyDescent="0.3">
      <c r="A2"/>
      <c r="B2" s="30"/>
      <c r="C2" s="31"/>
      <c r="D2" s="31"/>
      <c r="E2" s="32"/>
      <c r="F2" s="31"/>
      <c r="G2" s="31"/>
      <c r="H2" s="41"/>
      <c r="J2" s="70"/>
    </row>
    <row r="3" spans="1:10" s="28" customFormat="1" x14ac:dyDescent="0.3">
      <c r="A3"/>
      <c r="B3" s="33"/>
      <c r="C3" s="34"/>
      <c r="D3" s="34"/>
      <c r="E3" s="35"/>
      <c r="F3" s="34"/>
      <c r="G3" s="34"/>
      <c r="H3" s="42"/>
      <c r="J3" s="70"/>
    </row>
    <row r="4" spans="1:10" s="28" customFormat="1" ht="23.25" customHeight="1" x14ac:dyDescent="0.3">
      <c r="A4"/>
      <c r="B4" s="33"/>
      <c r="C4" s="58" t="s">
        <v>25</v>
      </c>
      <c r="D4" s="58"/>
      <c r="E4" s="58"/>
      <c r="F4" s="58"/>
      <c r="G4" s="58"/>
      <c r="H4" s="42"/>
      <c r="J4" s="70"/>
    </row>
    <row r="5" spans="1:10" s="29" customFormat="1" ht="21" customHeight="1" x14ac:dyDescent="0.35">
      <c r="A5" s="10"/>
      <c r="B5" s="36"/>
      <c r="C5" s="58"/>
      <c r="D5" s="58"/>
      <c r="E5" s="58"/>
      <c r="F5" s="58"/>
      <c r="G5" s="58"/>
      <c r="H5" s="43"/>
      <c r="J5" s="71"/>
    </row>
    <row r="6" spans="1:10" s="29" customFormat="1" ht="18" x14ac:dyDescent="0.35">
      <c r="A6" s="10"/>
      <c r="B6" s="36"/>
      <c r="C6" s="37"/>
      <c r="D6" s="37"/>
      <c r="E6" s="38"/>
      <c r="F6" s="37"/>
      <c r="G6" s="37"/>
      <c r="H6" s="43"/>
      <c r="J6" s="71"/>
    </row>
    <row r="7" spans="1:10" s="29" customFormat="1" ht="18" x14ac:dyDescent="0.35">
      <c r="A7" s="10"/>
      <c r="B7" s="36"/>
      <c r="C7" s="39" t="s">
        <v>21</v>
      </c>
      <c r="D7" s="37"/>
      <c r="E7" s="38"/>
      <c r="F7" s="37"/>
      <c r="G7" s="37"/>
      <c r="H7" s="43"/>
      <c r="J7" s="71"/>
    </row>
    <row r="8" spans="1:10" s="29" customFormat="1" ht="18" x14ac:dyDescent="0.35">
      <c r="A8" s="10"/>
      <c r="B8" s="36"/>
      <c r="C8" s="40"/>
      <c r="D8" s="37"/>
      <c r="E8" s="38"/>
      <c r="F8" s="37"/>
      <c r="G8" s="37"/>
      <c r="H8" s="43"/>
      <c r="J8" s="71"/>
    </row>
    <row r="9" spans="1:10" s="29" customFormat="1" ht="18" x14ac:dyDescent="0.35">
      <c r="A9" s="10"/>
      <c r="B9" s="36"/>
      <c r="C9" s="44" t="s">
        <v>24</v>
      </c>
      <c r="D9" s="37"/>
      <c r="E9" s="19"/>
      <c r="F9" s="20"/>
      <c r="G9" s="21"/>
      <c r="H9" s="43"/>
      <c r="J9" s="71"/>
    </row>
    <row r="10" spans="1:10" s="29" customFormat="1" ht="18" x14ac:dyDescent="0.35">
      <c r="A10" s="10"/>
      <c r="B10" s="36"/>
      <c r="C10" s="44" t="s">
        <v>22</v>
      </c>
      <c r="D10" s="37"/>
      <c r="E10" s="22"/>
      <c r="F10" s="37"/>
      <c r="G10" s="37"/>
      <c r="H10" s="43"/>
      <c r="J10" s="71"/>
    </row>
    <row r="11" spans="1:10" s="29" customFormat="1" ht="18" x14ac:dyDescent="0.35">
      <c r="A11" s="10"/>
      <c r="B11" s="36"/>
      <c r="C11" s="37"/>
      <c r="D11" s="37"/>
      <c r="E11" s="38"/>
      <c r="F11" s="37"/>
      <c r="G11" s="37"/>
      <c r="H11" s="43"/>
      <c r="J11" s="71"/>
    </row>
    <row r="12" spans="1:10" s="29" customFormat="1" ht="18" x14ac:dyDescent="0.35">
      <c r="A12" s="10"/>
      <c r="B12" s="36"/>
      <c r="C12" s="52" t="s">
        <v>0</v>
      </c>
      <c r="D12" s="53"/>
      <c r="E12" s="53"/>
      <c r="F12" s="53"/>
      <c r="G12" s="12">
        <v>768000</v>
      </c>
      <c r="H12" s="43"/>
      <c r="J12" s="71"/>
    </row>
    <row r="13" spans="1:10" s="29" customFormat="1" ht="18" x14ac:dyDescent="0.35">
      <c r="A13" s="10"/>
      <c r="B13" s="36"/>
      <c r="C13" s="54" t="s">
        <v>19</v>
      </c>
      <c r="D13" s="55"/>
      <c r="E13" s="55"/>
      <c r="F13" s="55"/>
      <c r="G13" s="13">
        <v>42994</v>
      </c>
      <c r="H13" s="43"/>
      <c r="J13" s="71"/>
    </row>
    <row r="14" spans="1:10" s="29" customFormat="1" ht="18" x14ac:dyDescent="0.35">
      <c r="A14" s="10"/>
      <c r="B14" s="36"/>
      <c r="C14" s="56" t="s">
        <v>23</v>
      </c>
      <c r="D14" s="57"/>
      <c r="E14" s="57"/>
      <c r="F14" s="57"/>
      <c r="G14" s="14">
        <v>43794</v>
      </c>
      <c r="H14" s="43"/>
      <c r="J14" s="71">
        <f>+G14-G13</f>
        <v>800</v>
      </c>
    </row>
    <row r="15" spans="1:10" s="29" customFormat="1" ht="18" x14ac:dyDescent="0.35">
      <c r="A15" s="10"/>
      <c r="B15" s="36"/>
      <c r="C15" s="37"/>
      <c r="D15" s="37"/>
      <c r="E15" s="38"/>
      <c r="F15" s="37"/>
      <c r="G15" s="46"/>
      <c r="H15" s="43"/>
      <c r="J15" s="71"/>
    </row>
    <row r="16" spans="1:10" s="29" customFormat="1" ht="18" x14ac:dyDescent="0.35">
      <c r="A16" s="10"/>
      <c r="B16" s="36"/>
      <c r="C16" s="60" t="s">
        <v>20</v>
      </c>
      <c r="D16" s="61"/>
      <c r="E16" s="61"/>
      <c r="F16" s="61"/>
      <c r="G16" s="16">
        <f>+G14-G13</f>
        <v>800</v>
      </c>
      <c r="H16" s="43"/>
      <c r="J16" s="71"/>
    </row>
    <row r="17" spans="1:10 16384:16384" s="29" customFormat="1" ht="18" x14ac:dyDescent="0.35">
      <c r="A17" s="10"/>
      <c r="B17" s="36"/>
      <c r="C17" s="37"/>
      <c r="D17" s="37"/>
      <c r="E17" s="38"/>
      <c r="F17" s="37"/>
      <c r="G17" s="46"/>
      <c r="H17" s="43"/>
      <c r="J17" s="71"/>
    </row>
    <row r="18" spans="1:10 16384:16384" s="29" customFormat="1" ht="18" x14ac:dyDescent="0.35">
      <c r="A18" s="10"/>
      <c r="B18" s="36"/>
      <c r="C18" s="62" t="s">
        <v>13</v>
      </c>
      <c r="D18" s="63"/>
      <c r="E18" s="63"/>
      <c r="F18" s="63"/>
      <c r="G18" s="12">
        <f>+G12</f>
        <v>768000</v>
      </c>
      <c r="H18" s="43"/>
      <c r="J18" s="71"/>
    </row>
    <row r="19" spans="1:10 16384:16384" s="29" customFormat="1" ht="18.600000000000001" thickBot="1" x14ac:dyDescent="0.4">
      <c r="A19" s="10"/>
      <c r="B19" s="36"/>
      <c r="C19" s="54" t="s">
        <v>14</v>
      </c>
      <c r="D19" s="55"/>
      <c r="E19" s="55"/>
      <c r="F19" s="55"/>
      <c r="G19" s="17">
        <f>+H104</f>
        <v>469000</v>
      </c>
      <c r="H19" s="43"/>
      <c r="J19" s="71"/>
    </row>
    <row r="20" spans="1:10 16384:16384" s="29" customFormat="1" ht="18.600000000000001" thickBot="1" x14ac:dyDescent="0.4">
      <c r="A20" s="10"/>
      <c r="B20" s="36"/>
      <c r="C20" s="64" t="s">
        <v>15</v>
      </c>
      <c r="D20" s="65"/>
      <c r="E20" s="65"/>
      <c r="F20" s="65"/>
      <c r="G20" s="15">
        <f>SUM(G18:G19)</f>
        <v>1237000</v>
      </c>
      <c r="H20" s="43"/>
      <c r="J20" s="71"/>
    </row>
    <row r="21" spans="1:10 16384:16384" s="29" customFormat="1" ht="18" x14ac:dyDescent="0.35">
      <c r="A21" s="10"/>
      <c r="B21" s="36"/>
      <c r="C21" s="37"/>
      <c r="D21" s="37"/>
      <c r="E21" s="38"/>
      <c r="F21" s="37"/>
      <c r="G21" s="37"/>
      <c r="H21" s="43"/>
      <c r="J21" s="71"/>
    </row>
    <row r="22" spans="1:10 16384:16384" s="29" customFormat="1" ht="18" x14ac:dyDescent="0.35">
      <c r="A22" s="10"/>
      <c r="B22" s="36"/>
      <c r="C22" s="50" t="s">
        <v>26</v>
      </c>
      <c r="D22" s="37"/>
      <c r="E22" s="38"/>
      <c r="F22" s="51"/>
      <c r="G22" s="39" t="s">
        <v>21</v>
      </c>
      <c r="H22" s="43"/>
      <c r="J22" s="71"/>
    </row>
    <row r="23" spans="1:10 16384:16384" s="29" customFormat="1" ht="18" x14ac:dyDescent="0.35">
      <c r="A23" s="10"/>
      <c r="B23" s="45"/>
      <c r="C23" s="48"/>
      <c r="D23" s="48"/>
      <c r="E23" s="49"/>
      <c r="F23" s="48"/>
      <c r="G23" s="48"/>
      <c r="H23" s="47"/>
      <c r="J23" s="71"/>
    </row>
    <row r="24" spans="1:10 16384:16384" s="10" customFormat="1" ht="18" x14ac:dyDescent="0.35">
      <c r="E24" s="11"/>
      <c r="J24" s="72"/>
    </row>
    <row r="25" spans="1:10 16384:16384" s="10" customFormat="1" ht="16.2" hidden="1" customHeight="1" x14ac:dyDescent="0.35">
      <c r="E25" s="11"/>
      <c r="J25" s="72"/>
    </row>
    <row r="26" spans="1:10 16384:16384" s="10" customFormat="1" ht="18" hidden="1" x14ac:dyDescent="0.35">
      <c r="E26" s="11"/>
      <c r="J26" s="72"/>
    </row>
    <row r="27" spans="1:10 16384:16384" s="10" customFormat="1" ht="18" hidden="1" x14ac:dyDescent="0.35">
      <c r="E27" s="11"/>
      <c r="J27" s="72"/>
    </row>
    <row r="28" spans="1:10 16384:16384" s="10" customFormat="1" ht="24" hidden="1" customHeight="1" x14ac:dyDescent="0.35">
      <c r="E28" s="11"/>
      <c r="J28" s="72"/>
    </row>
    <row r="29" spans="1:10 16384:16384" s="10" customFormat="1" ht="24" hidden="1" customHeight="1" x14ac:dyDescent="0.35">
      <c r="E29" s="11"/>
      <c r="J29" s="72"/>
    </row>
    <row r="30" spans="1:10 16384:16384" s="10" customFormat="1" ht="24" hidden="1" customHeight="1" x14ac:dyDescent="0.35">
      <c r="E30" s="11"/>
      <c r="J30" s="72"/>
    </row>
    <row r="31" spans="1:10 16384:16384" ht="24" hidden="1" customHeight="1" x14ac:dyDescent="0.3">
      <c r="F31" t="s">
        <v>16</v>
      </c>
      <c r="G31" t="s">
        <v>17</v>
      </c>
      <c r="H31" t="s">
        <v>18</v>
      </c>
    </row>
    <row r="32" spans="1:10 16384:16384" s="25" customFormat="1" ht="24" hidden="1" customHeight="1" x14ac:dyDescent="0.3">
      <c r="A32"/>
      <c r="B32"/>
      <c r="C32" s="59">
        <v>2014</v>
      </c>
      <c r="D32" s="1" t="s">
        <v>1</v>
      </c>
      <c r="E32" s="3">
        <v>41670</v>
      </c>
      <c r="F32" s="4">
        <v>0.29480000000000001</v>
      </c>
      <c r="G32" s="7">
        <f t="shared" ref="G32:G43" si="0">IF(E32&lt;$G$13,0,IF(E32&gt;$G$14,($G$14-$G$13),(E32-$G$13)))</f>
        <v>0</v>
      </c>
      <c r="H32" s="6"/>
      <c r="I32" s="23"/>
      <c r="J32" s="26"/>
      <c r="XFD32" s="24"/>
    </row>
    <row r="33" spans="1:11 16384:16384" s="25" customFormat="1" ht="24" hidden="1" customHeight="1" x14ac:dyDescent="0.3">
      <c r="A33"/>
      <c r="B33"/>
      <c r="C33" s="59"/>
      <c r="D33" s="1" t="s">
        <v>2</v>
      </c>
      <c r="E33" s="3">
        <v>41698</v>
      </c>
      <c r="F33" s="4">
        <v>0.29480000000000001</v>
      </c>
      <c r="G33" s="7">
        <f t="shared" si="0"/>
        <v>0</v>
      </c>
      <c r="H33" s="6"/>
      <c r="I33" s="23"/>
      <c r="J33" s="26"/>
      <c r="XFD33" s="24"/>
    </row>
    <row r="34" spans="1:11 16384:16384" s="25" customFormat="1" ht="24" hidden="1" customHeight="1" x14ac:dyDescent="0.3">
      <c r="A34"/>
      <c r="B34"/>
      <c r="C34" s="59"/>
      <c r="D34" s="1" t="s">
        <v>3</v>
      </c>
      <c r="E34" s="3">
        <v>41729</v>
      </c>
      <c r="F34" s="4">
        <v>0.29480000000000001</v>
      </c>
      <c r="G34" s="7">
        <f t="shared" si="0"/>
        <v>0</v>
      </c>
      <c r="H34" s="8">
        <f>ROUND(+$G$12*(F34/365)*(SUM(G32:G34)),-3)</f>
        <v>0</v>
      </c>
      <c r="I34" s="23"/>
      <c r="J34" s="26"/>
      <c r="XFD34" s="24"/>
    </row>
    <row r="35" spans="1:11 16384:16384" s="25" customFormat="1" ht="24" hidden="1" customHeight="1" x14ac:dyDescent="0.3">
      <c r="A35"/>
      <c r="B35"/>
      <c r="C35" s="59"/>
      <c r="D35" s="1" t="s">
        <v>4</v>
      </c>
      <c r="E35" s="3">
        <v>41759</v>
      </c>
      <c r="F35" s="4">
        <v>0.29449999999999998</v>
      </c>
      <c r="G35" s="7">
        <f t="shared" si="0"/>
        <v>0</v>
      </c>
      <c r="H35" s="6"/>
      <c r="I35" s="23"/>
      <c r="J35" s="26"/>
      <c r="XFD35" s="24"/>
    </row>
    <row r="36" spans="1:11 16384:16384" s="25" customFormat="1" ht="24" hidden="1" customHeight="1" x14ac:dyDescent="0.3">
      <c r="A36"/>
      <c r="B36"/>
      <c r="C36" s="59"/>
      <c r="D36" s="1" t="s">
        <v>5</v>
      </c>
      <c r="E36" s="3">
        <v>41790</v>
      </c>
      <c r="F36" s="4">
        <v>0.29449999999999998</v>
      </c>
      <c r="G36" s="7">
        <f t="shared" si="0"/>
        <v>0</v>
      </c>
      <c r="H36" s="6"/>
      <c r="I36" s="23"/>
      <c r="J36" s="26"/>
      <c r="XFD36" s="24"/>
    </row>
    <row r="37" spans="1:11 16384:16384" s="25" customFormat="1" ht="24" hidden="1" customHeight="1" x14ac:dyDescent="0.3">
      <c r="A37"/>
      <c r="B37"/>
      <c r="C37" s="59"/>
      <c r="D37" s="1" t="s">
        <v>6</v>
      </c>
      <c r="E37" s="3">
        <v>41820</v>
      </c>
      <c r="F37" s="4">
        <v>0.29449999999999998</v>
      </c>
      <c r="G37" s="7">
        <f t="shared" si="0"/>
        <v>0</v>
      </c>
      <c r="H37" s="8">
        <f>ROUND(+$G$12*(F37/365)*(SUM(G35:G37)),-3)</f>
        <v>0</v>
      </c>
      <c r="I37" s="23"/>
      <c r="J37" s="26"/>
      <c r="XFD37" s="24"/>
    </row>
    <row r="38" spans="1:11 16384:16384" s="25" customFormat="1" ht="24" hidden="1" customHeight="1" x14ac:dyDescent="0.3">
      <c r="A38"/>
      <c r="B38"/>
      <c r="C38" s="59"/>
      <c r="D38" s="1" t="s">
        <v>7</v>
      </c>
      <c r="E38" s="3">
        <v>41851</v>
      </c>
      <c r="F38" s="4">
        <v>0.28999999999999998</v>
      </c>
      <c r="G38" s="7">
        <f t="shared" si="0"/>
        <v>0</v>
      </c>
      <c r="H38" s="6"/>
      <c r="I38" s="23"/>
      <c r="J38" s="26"/>
      <c r="XFD38" s="24"/>
    </row>
    <row r="39" spans="1:11 16384:16384" s="25" customFormat="1" ht="24" hidden="1" customHeight="1" x14ac:dyDescent="0.3">
      <c r="A39"/>
      <c r="B39"/>
      <c r="C39" s="59"/>
      <c r="D39" s="1" t="s">
        <v>8</v>
      </c>
      <c r="E39" s="3">
        <v>41882</v>
      </c>
      <c r="F39" s="4">
        <v>0.28999999999999998</v>
      </c>
      <c r="G39" s="7">
        <f t="shared" si="0"/>
        <v>0</v>
      </c>
      <c r="H39" s="6"/>
      <c r="I39" s="23"/>
      <c r="J39" s="26"/>
      <c r="XFD39" s="24"/>
    </row>
    <row r="40" spans="1:11 16384:16384" s="25" customFormat="1" ht="24" hidden="1" customHeight="1" x14ac:dyDescent="0.3">
      <c r="A40"/>
      <c r="B40"/>
      <c r="C40" s="59"/>
      <c r="D40" s="1" t="s">
        <v>9</v>
      </c>
      <c r="E40" s="3">
        <v>41912</v>
      </c>
      <c r="F40" s="4">
        <v>0.28999999999999998</v>
      </c>
      <c r="G40" s="74">
        <f>IF(E40&lt;$G$13,0,IF(E40&gt;$G$14,($G$14-$G$13),(E40-$G$13)))-SUM(G32:G39)</f>
        <v>0</v>
      </c>
      <c r="H40" s="75">
        <f>ROUND(+$G$12*(F40/365)*(SUM(G38:G40)),-3)</f>
        <v>0</v>
      </c>
      <c r="I40" s="23"/>
      <c r="J40" s="26">
        <v>11000</v>
      </c>
      <c r="K40" s="73">
        <f>+J40-H40</f>
        <v>11000</v>
      </c>
      <c r="XFD40" s="24"/>
    </row>
    <row r="41" spans="1:11 16384:16384" s="25" customFormat="1" ht="24" hidden="1" customHeight="1" x14ac:dyDescent="0.3">
      <c r="A41"/>
      <c r="B41"/>
      <c r="C41" s="59"/>
      <c r="D41" s="1" t="s">
        <v>10</v>
      </c>
      <c r="E41" s="3">
        <v>41943</v>
      </c>
      <c r="F41" s="4">
        <v>0.28760000000000002</v>
      </c>
      <c r="G41" s="74">
        <f>IF(E41&lt;$G$13,0,IF(E41&gt;$G$14,($G$14-$G$13),(E41-$G$13)))-SUM(G32:G40)</f>
        <v>0</v>
      </c>
      <c r="H41" s="76"/>
      <c r="I41" s="23"/>
      <c r="J41" s="26"/>
      <c r="XFD41" s="24"/>
    </row>
    <row r="42" spans="1:11 16384:16384" s="25" customFormat="1" ht="24" hidden="1" customHeight="1" x14ac:dyDescent="0.3">
      <c r="A42"/>
      <c r="B42"/>
      <c r="C42" s="59"/>
      <c r="D42" s="1" t="s">
        <v>11</v>
      </c>
      <c r="E42" s="3">
        <v>41973</v>
      </c>
      <c r="F42" s="4">
        <v>0.28760000000000002</v>
      </c>
      <c r="G42" s="74">
        <f>IF(E42&lt;$G$13,0,IF(E42&gt;$G$14,($G$14-$G$13),(E42-$G$13)))-SUM(G32:G41)</f>
        <v>0</v>
      </c>
      <c r="H42" s="76"/>
      <c r="I42" s="23"/>
      <c r="J42" s="26"/>
      <c r="XFD42" s="24"/>
    </row>
    <row r="43" spans="1:11 16384:16384" s="25" customFormat="1" ht="24" hidden="1" customHeight="1" x14ac:dyDescent="0.3">
      <c r="A43"/>
      <c r="B43"/>
      <c r="C43" s="59"/>
      <c r="D43" s="1" t="s">
        <v>12</v>
      </c>
      <c r="E43" s="3">
        <v>42004</v>
      </c>
      <c r="F43" s="4">
        <v>0.28760000000000002</v>
      </c>
      <c r="G43" s="74">
        <f>IF(E43&lt;$G$13,0,IF(E43&gt;$G$14,($G$14-$G$13),(E43-$G$13)))-SUM(G32:G42)</f>
        <v>0</v>
      </c>
      <c r="H43" s="75">
        <f>ROUND(+$G$12*(F43/365)*(SUM(G41:G43)),-3)</f>
        <v>0</v>
      </c>
      <c r="I43" s="23"/>
      <c r="J43" s="26">
        <v>69000</v>
      </c>
      <c r="K43" s="73">
        <f>+J43-H43</f>
        <v>69000</v>
      </c>
      <c r="XFD43" s="24"/>
    </row>
    <row r="44" spans="1:11 16384:16384" s="25" customFormat="1" ht="24" hidden="1" customHeight="1" x14ac:dyDescent="0.3">
      <c r="A44"/>
      <c r="B44"/>
      <c r="C44" s="59">
        <v>2015</v>
      </c>
      <c r="D44" s="1" t="s">
        <v>1</v>
      </c>
      <c r="E44" s="3">
        <v>42035</v>
      </c>
      <c r="F44" s="4">
        <v>0.28820000000000001</v>
      </c>
      <c r="G44" s="74">
        <f>IF(E44&lt;$G$13,0,IF(E44&gt;$G$14,($G$14-$G$13),(E44-$G$13)))-SUM($G$32:G43)</f>
        <v>0</v>
      </c>
      <c r="H44" s="76"/>
      <c r="I44" s="23"/>
      <c r="J44" s="26"/>
      <c r="XFD44" s="24"/>
    </row>
    <row r="45" spans="1:11 16384:16384" s="25" customFormat="1" ht="24" hidden="1" customHeight="1" x14ac:dyDescent="0.3">
      <c r="A45"/>
      <c r="B45"/>
      <c r="C45" s="59"/>
      <c r="D45" s="1" t="s">
        <v>2</v>
      </c>
      <c r="E45" s="3">
        <v>42063</v>
      </c>
      <c r="F45" s="4">
        <v>0.28820000000000001</v>
      </c>
      <c r="G45" s="74">
        <f>IF(E45&lt;$G$13,0,IF(E45&gt;$G$14,($G$14-$G$13),(E45-$G$13)))-SUM($G$32:G44)</f>
        <v>0</v>
      </c>
      <c r="H45" s="76"/>
      <c r="I45" s="23"/>
      <c r="J45" s="26"/>
      <c r="XFD45" s="24"/>
    </row>
    <row r="46" spans="1:11 16384:16384" s="25" customFormat="1" ht="24" hidden="1" customHeight="1" x14ac:dyDescent="0.3">
      <c r="A46"/>
      <c r="B46"/>
      <c r="C46" s="59"/>
      <c r="D46" s="1" t="s">
        <v>3</v>
      </c>
      <c r="E46" s="3">
        <v>42094</v>
      </c>
      <c r="F46" s="4">
        <v>0.28820000000000001</v>
      </c>
      <c r="G46" s="74">
        <f>IF(E46&lt;$G$13,0,IF(E46&gt;$G$14,($G$14-$G$13),(E46-$G$13)))-SUM($G$32:G45)</f>
        <v>0</v>
      </c>
      <c r="H46" s="75">
        <f>ROUND(+$G$12*(F46/365)*(SUM(G44:G46)),-3)</f>
        <v>0</v>
      </c>
      <c r="I46" s="23"/>
      <c r="J46" s="26">
        <v>68000</v>
      </c>
      <c r="K46" s="73">
        <f>+J46-H46</f>
        <v>68000</v>
      </c>
      <c r="XFD46" s="24"/>
    </row>
    <row r="47" spans="1:11 16384:16384" s="25" customFormat="1" ht="24" hidden="1" customHeight="1" x14ac:dyDescent="0.3">
      <c r="A47"/>
      <c r="B47"/>
      <c r="C47" s="59"/>
      <c r="D47" s="1" t="s">
        <v>4</v>
      </c>
      <c r="E47" s="3">
        <v>42124</v>
      </c>
      <c r="F47" s="4">
        <v>0.29060000000000002</v>
      </c>
      <c r="G47" s="7">
        <f>IF(E47&lt;$G$13,0,IF(E47&gt;$G$14,($G$14-$G$13),(E47-$G$13)))-SUM($G$32:G46)</f>
        <v>0</v>
      </c>
      <c r="H47" s="6"/>
      <c r="I47" s="23"/>
      <c r="J47" s="26"/>
      <c r="XFD47" s="24"/>
    </row>
    <row r="48" spans="1:11 16384:16384" s="25" customFormat="1" ht="24" hidden="1" customHeight="1" x14ac:dyDescent="0.3">
      <c r="A48"/>
      <c r="B48"/>
      <c r="C48" s="59"/>
      <c r="D48" s="1" t="s">
        <v>5</v>
      </c>
      <c r="E48" s="3">
        <v>42155</v>
      </c>
      <c r="F48" s="4">
        <v>0.29060000000000002</v>
      </c>
      <c r="G48" s="7">
        <f>IF(E48&lt;$G$13,0,IF(E48&gt;$G$14,($G$14-$G$13),(E48-$G$13)))-SUM($G$32:G47)</f>
        <v>0</v>
      </c>
      <c r="H48" s="6"/>
      <c r="I48" s="23"/>
      <c r="J48" s="26"/>
      <c r="XFD48" s="24"/>
    </row>
    <row r="49" spans="1:11 16384:16384" s="25" customFormat="1" ht="24" hidden="1" customHeight="1" x14ac:dyDescent="0.3">
      <c r="A49"/>
      <c r="B49"/>
      <c r="C49" s="59"/>
      <c r="D49" s="1" t="s">
        <v>6</v>
      </c>
      <c r="E49" s="3">
        <v>42185</v>
      </c>
      <c r="F49" s="4">
        <v>0.29060000000000002</v>
      </c>
      <c r="G49" s="7">
        <f>IF(E49&lt;$G$13,0,IF(E49&gt;$G$14,($G$14-$G$13),(E49-$G$13)))-SUM($G$32:G48)</f>
        <v>0</v>
      </c>
      <c r="H49" s="8">
        <f>ROUND(+$G$12*(F49/365)*(SUM(G47:G49)),-3)</f>
        <v>0</v>
      </c>
      <c r="I49" s="23"/>
      <c r="J49" s="26">
        <v>69000</v>
      </c>
      <c r="K49" s="73">
        <f>+J49-H49</f>
        <v>69000</v>
      </c>
      <c r="XFD49" s="24"/>
    </row>
    <row r="50" spans="1:11 16384:16384" s="25" customFormat="1" ht="24" hidden="1" customHeight="1" x14ac:dyDescent="0.3">
      <c r="A50"/>
      <c r="B50"/>
      <c r="C50" s="59"/>
      <c r="D50" s="1" t="s">
        <v>7</v>
      </c>
      <c r="E50" s="3">
        <v>42216</v>
      </c>
      <c r="F50" s="4">
        <v>0.28889999999999999</v>
      </c>
      <c r="G50" s="7">
        <f>IF(E50&lt;$G$13,0,IF(E50&gt;$G$14,($G$14-$G$13),(E50-$G$13)))-SUM($G$32:G49)</f>
        <v>0</v>
      </c>
      <c r="H50" s="6"/>
      <c r="I50" s="23"/>
      <c r="J50" s="26"/>
      <c r="XFD50" s="24"/>
    </row>
    <row r="51" spans="1:11 16384:16384" s="25" customFormat="1" ht="24" hidden="1" customHeight="1" x14ac:dyDescent="0.3">
      <c r="A51"/>
      <c r="B51"/>
      <c r="C51" s="59"/>
      <c r="D51" s="1" t="s">
        <v>8</v>
      </c>
      <c r="E51" s="3">
        <v>42247</v>
      </c>
      <c r="F51" s="4">
        <v>0.28889999999999999</v>
      </c>
      <c r="G51" s="7">
        <f>IF(E51&lt;$G$13,0,IF(E51&gt;$G$14,($G$14-$G$13),(E51-$G$13)))-SUM($G$32:G50)</f>
        <v>0</v>
      </c>
      <c r="H51" s="6"/>
      <c r="I51" s="23"/>
      <c r="J51" s="26"/>
      <c r="XFD51" s="24"/>
    </row>
    <row r="52" spans="1:11 16384:16384" s="25" customFormat="1" ht="24" hidden="1" customHeight="1" x14ac:dyDescent="0.3">
      <c r="A52"/>
      <c r="B52"/>
      <c r="C52" s="59"/>
      <c r="D52" s="1" t="s">
        <v>9</v>
      </c>
      <c r="E52" s="3">
        <v>42277</v>
      </c>
      <c r="F52" s="4">
        <v>0.28889999999999999</v>
      </c>
      <c r="G52" s="7">
        <f>IF(E52&lt;$G$13,0,IF(E52&gt;$G$14,($G$14-$G$13),(E52-$G$13)))-SUM($G$32:G51)</f>
        <v>0</v>
      </c>
      <c r="H52" s="8">
        <f>ROUND(+$G$12*(F52/365)*(SUM(G50:G52)),-3)</f>
        <v>0</v>
      </c>
      <c r="I52" s="23"/>
      <c r="J52" s="26">
        <v>69000</v>
      </c>
      <c r="K52" s="73">
        <f>+J52-H52</f>
        <v>69000</v>
      </c>
      <c r="XFD52" s="24"/>
    </row>
    <row r="53" spans="1:11 16384:16384" s="25" customFormat="1" ht="24" hidden="1" customHeight="1" x14ac:dyDescent="0.3">
      <c r="A53"/>
      <c r="B53"/>
      <c r="C53" s="59"/>
      <c r="D53" s="1" t="s">
        <v>10</v>
      </c>
      <c r="E53" s="3">
        <v>42308</v>
      </c>
      <c r="F53" s="4">
        <v>0.28999999999999998</v>
      </c>
      <c r="G53" s="7">
        <f>IF(E53&lt;$G$13,0,IF(E53&gt;$G$14,($G$14-$G$13),(E53-$G$13)))-SUM($G$32:G52)</f>
        <v>0</v>
      </c>
      <c r="H53" s="6"/>
      <c r="I53" s="23"/>
      <c r="J53" s="26"/>
      <c r="XFD53" s="24"/>
    </row>
    <row r="54" spans="1:11 16384:16384" s="25" customFormat="1" ht="24" hidden="1" customHeight="1" x14ac:dyDescent="0.3">
      <c r="A54"/>
      <c r="B54"/>
      <c r="C54" s="59"/>
      <c r="D54" s="1" t="s">
        <v>11</v>
      </c>
      <c r="E54" s="3">
        <v>42338</v>
      </c>
      <c r="F54" s="4">
        <v>0.28999999999999998</v>
      </c>
      <c r="G54" s="7">
        <f>IF(E54&lt;$G$13,0,IF(E54&gt;$G$14,($G$14-$G$13),(E54-$G$13)))-SUM($G$32:G53)</f>
        <v>0</v>
      </c>
      <c r="H54" s="6"/>
      <c r="I54" s="23"/>
      <c r="J54" s="26"/>
      <c r="XFD54" s="24"/>
    </row>
    <row r="55" spans="1:11 16384:16384" s="25" customFormat="1" ht="24" hidden="1" customHeight="1" x14ac:dyDescent="0.3">
      <c r="A55"/>
      <c r="B55"/>
      <c r="C55" s="59"/>
      <c r="D55" s="1" t="s">
        <v>12</v>
      </c>
      <c r="E55" s="3">
        <v>42369</v>
      </c>
      <c r="F55" s="4">
        <v>0.28999999999999998</v>
      </c>
      <c r="G55" s="7">
        <f>IF(E55&lt;$G$13,0,IF(E55&gt;$G$14,($G$14-$G$13),(E55-$G$13)))-SUM($G$32:G54)</f>
        <v>0</v>
      </c>
      <c r="H55" s="8">
        <f>ROUND(+$G$12*(F55/365)*(SUM(G53:G55)),-3)</f>
        <v>0</v>
      </c>
      <c r="I55" s="23"/>
      <c r="J55" s="26">
        <v>69000</v>
      </c>
      <c r="K55" s="73">
        <f>+J55-H55</f>
        <v>69000</v>
      </c>
      <c r="XFD55" s="24"/>
    </row>
    <row r="56" spans="1:11 16384:16384" s="25" customFormat="1" ht="24" hidden="1" customHeight="1" x14ac:dyDescent="0.3">
      <c r="A56"/>
      <c r="B56"/>
      <c r="C56" s="59">
        <v>2016</v>
      </c>
      <c r="D56" s="1" t="s">
        <v>1</v>
      </c>
      <c r="E56" s="3">
        <v>42400</v>
      </c>
      <c r="F56" s="4">
        <v>0.29520000000000002</v>
      </c>
      <c r="G56" s="7">
        <f>IF(E56&lt;$G$13,0,IF(E56&gt;$G$14,($G$14-$G$13),(E56-$G$13)))-SUM($G$32:G55)</f>
        <v>0</v>
      </c>
      <c r="H56" s="6"/>
      <c r="I56" s="23"/>
      <c r="J56" s="26"/>
      <c r="XFD56" s="24"/>
    </row>
    <row r="57" spans="1:11 16384:16384" s="25" customFormat="1" ht="24" hidden="1" customHeight="1" x14ac:dyDescent="0.3">
      <c r="A57"/>
      <c r="B57"/>
      <c r="C57" s="59"/>
      <c r="D57" s="1" t="s">
        <v>2</v>
      </c>
      <c r="E57" s="3">
        <v>42429</v>
      </c>
      <c r="F57" s="4">
        <v>0.29520000000000002</v>
      </c>
      <c r="G57" s="7">
        <f>IF(E57&lt;$G$13,0,IF(E57&gt;$G$14,($G$14-$G$13),(E57-$G$13)))-SUM($G$32:G56)</f>
        <v>0</v>
      </c>
      <c r="H57" s="6"/>
      <c r="I57" s="23"/>
      <c r="J57" s="26"/>
      <c r="XFD57" s="24"/>
    </row>
    <row r="58" spans="1:11 16384:16384" s="25" customFormat="1" ht="24" hidden="1" customHeight="1" x14ac:dyDescent="0.3">
      <c r="A58"/>
      <c r="B58"/>
      <c r="C58" s="59"/>
      <c r="D58" s="1" t="s">
        <v>3</v>
      </c>
      <c r="E58" s="3">
        <v>42460</v>
      </c>
      <c r="F58" s="4">
        <v>0.29520000000000002</v>
      </c>
      <c r="G58" s="7">
        <f>IF(E58&lt;$G$13,0,IF(E58&gt;$G$14,($G$14-$G$13),(E58-$G$13)))-SUM($G$32:G57)</f>
        <v>0</v>
      </c>
      <c r="H58" s="8">
        <f>ROUND(+$G$12*(F58/366)*(SUM(G56:G58)),-3)</f>
        <v>0</v>
      </c>
      <c r="I58" s="27"/>
      <c r="J58" s="26">
        <v>70000</v>
      </c>
      <c r="K58" s="73">
        <f>+J58-H58</f>
        <v>70000</v>
      </c>
      <c r="XFD58" s="26"/>
    </row>
    <row r="59" spans="1:11 16384:16384" s="25" customFormat="1" ht="24" hidden="1" customHeight="1" x14ac:dyDescent="0.3">
      <c r="A59"/>
      <c r="B59"/>
      <c r="C59" s="59"/>
      <c r="D59" s="1" t="s">
        <v>4</v>
      </c>
      <c r="E59" s="3">
        <v>42490</v>
      </c>
      <c r="F59" s="4">
        <v>0.30809999999999998</v>
      </c>
      <c r="G59" s="7">
        <f>IF(E59&lt;$G$13,0,IF(E59&gt;$G$14,($G$14-$G$13),(E59-$G$13)))-SUM($G$32:G58)</f>
        <v>0</v>
      </c>
      <c r="H59" s="6"/>
      <c r="I59" s="27"/>
      <c r="J59" s="26"/>
      <c r="XFD59" s="24"/>
    </row>
    <row r="60" spans="1:11 16384:16384" s="25" customFormat="1" ht="24" hidden="1" customHeight="1" x14ac:dyDescent="0.3">
      <c r="A60"/>
      <c r="B60"/>
      <c r="C60" s="59"/>
      <c r="D60" s="1" t="s">
        <v>5</v>
      </c>
      <c r="E60" s="3">
        <v>42521</v>
      </c>
      <c r="F60" s="4">
        <v>0.30809999999999998</v>
      </c>
      <c r="G60" s="7">
        <f>IF(E60&lt;$G$13,0,IF(E60&gt;$G$14,($G$14-$G$13),(E60-$G$13)))-SUM($G$32:G59)</f>
        <v>0</v>
      </c>
      <c r="H60" s="6"/>
      <c r="I60" s="27"/>
      <c r="J60" s="26"/>
      <c r="XFD60" s="24"/>
    </row>
    <row r="61" spans="1:11 16384:16384" s="25" customFormat="1" ht="24" hidden="1" customHeight="1" x14ac:dyDescent="0.3">
      <c r="A61"/>
      <c r="B61"/>
      <c r="C61" s="59"/>
      <c r="D61" s="1" t="s">
        <v>6</v>
      </c>
      <c r="E61" s="3">
        <v>42551</v>
      </c>
      <c r="F61" s="4">
        <v>0.30809999999999998</v>
      </c>
      <c r="G61" s="7">
        <f>IF(E61&lt;$G$13,0,IF(E61&gt;$G$14,($G$14-$G$13),(E61-$G$13)))-SUM($G$32:G60)</f>
        <v>0</v>
      </c>
      <c r="H61" s="8">
        <f>ROUND(+$G$12*(F61/366)*(SUM(G59:G61)),-3)</f>
        <v>0</v>
      </c>
      <c r="I61" s="27"/>
      <c r="J61" s="26">
        <v>73000</v>
      </c>
      <c r="K61" s="73">
        <f>+J61-H61</f>
        <v>73000</v>
      </c>
      <c r="XFD61" s="26"/>
    </row>
    <row r="62" spans="1:11 16384:16384" s="25" customFormat="1" ht="24" hidden="1" customHeight="1" x14ac:dyDescent="0.3">
      <c r="A62"/>
      <c r="B62"/>
      <c r="C62" s="59"/>
      <c r="D62" s="1" t="s">
        <v>7</v>
      </c>
      <c r="E62" s="3">
        <v>42582</v>
      </c>
      <c r="F62" s="4">
        <v>0.3201</v>
      </c>
      <c r="G62" s="7">
        <f>IF(E62&lt;$G$13,0,IF(E62&gt;$G$14,($G$14-$G$13),(E62-$G$13)))-SUM($G$32:G61)</f>
        <v>0</v>
      </c>
      <c r="H62" s="6"/>
      <c r="I62" s="27"/>
      <c r="J62" s="26"/>
      <c r="XFD62" s="26"/>
    </row>
    <row r="63" spans="1:11 16384:16384" s="25" customFormat="1" ht="24" hidden="1" customHeight="1" x14ac:dyDescent="0.3">
      <c r="A63"/>
      <c r="B63"/>
      <c r="C63" s="59"/>
      <c r="D63" s="1" t="s">
        <v>8</v>
      </c>
      <c r="E63" s="3">
        <v>42613</v>
      </c>
      <c r="F63" s="4">
        <v>0.3201</v>
      </c>
      <c r="G63" s="7">
        <f>IF(E63&lt;$G$13,0,IF(E63&gt;$G$14,($G$14-$G$13),(E63-$G$13)))-SUM($G$32:G62)</f>
        <v>0</v>
      </c>
      <c r="H63" s="6"/>
      <c r="I63" s="27"/>
      <c r="J63" s="26"/>
      <c r="XFD63" s="26"/>
    </row>
    <row r="64" spans="1:11 16384:16384" s="25" customFormat="1" ht="24" hidden="1" customHeight="1" x14ac:dyDescent="0.3">
      <c r="A64"/>
      <c r="B64"/>
      <c r="C64" s="59"/>
      <c r="D64" s="1" t="s">
        <v>9</v>
      </c>
      <c r="E64" s="3">
        <v>42643</v>
      </c>
      <c r="F64" s="4">
        <v>0.3201</v>
      </c>
      <c r="G64" s="7">
        <f>IF(E64&lt;$G$13,0,IF(E64&gt;$G$14,($G$14-$G$13),(E64-$G$13)))-SUM($G$32:G63)</f>
        <v>0</v>
      </c>
      <c r="H64" s="8">
        <f>ROUND(+$G$12*(F64/366)*(SUM(G62:G64)),-3)</f>
        <v>0</v>
      </c>
      <c r="I64" s="27"/>
      <c r="J64" s="26">
        <v>76000</v>
      </c>
      <c r="K64" s="73">
        <f>+J64-H64</f>
        <v>76000</v>
      </c>
      <c r="XFD64" s="26"/>
    </row>
    <row r="65" spans="1:11 16384:16384" s="25" customFormat="1" ht="24" hidden="1" customHeight="1" x14ac:dyDescent="0.3">
      <c r="A65"/>
      <c r="B65"/>
      <c r="C65" s="59"/>
      <c r="D65" s="1" t="s">
        <v>10</v>
      </c>
      <c r="E65" s="3">
        <v>42674</v>
      </c>
      <c r="F65" s="4">
        <v>0.32990000000000003</v>
      </c>
      <c r="G65" s="7">
        <f>IF(E65&lt;$G$13,0,IF(E65&gt;$G$14,($G$14-$G$13),(E65-$G$13)))-SUM($G$32:G64)</f>
        <v>0</v>
      </c>
      <c r="H65" s="6"/>
      <c r="I65" s="27"/>
      <c r="J65" s="26"/>
      <c r="XFD65" s="26"/>
    </row>
    <row r="66" spans="1:11 16384:16384" s="25" customFormat="1" ht="24" hidden="1" customHeight="1" x14ac:dyDescent="0.3">
      <c r="A66"/>
      <c r="B66"/>
      <c r="C66" s="59"/>
      <c r="D66" s="1" t="s">
        <v>11</v>
      </c>
      <c r="E66" s="3">
        <v>42704</v>
      </c>
      <c r="F66" s="4">
        <v>0.32990000000000003</v>
      </c>
      <c r="G66" s="7">
        <f>IF(E66&lt;$G$13,0,IF(E66&gt;$G$14,($G$14-$G$13),(E66-$G$13)))-SUM($G$32:G65)</f>
        <v>0</v>
      </c>
      <c r="H66" s="6"/>
      <c r="I66" s="27"/>
      <c r="J66" s="26"/>
      <c r="XFD66" s="26"/>
    </row>
    <row r="67" spans="1:11 16384:16384" s="25" customFormat="1" ht="24" hidden="1" customHeight="1" x14ac:dyDescent="0.3">
      <c r="A67"/>
      <c r="B67"/>
      <c r="C67" s="59"/>
      <c r="D67" s="1" t="s">
        <v>12</v>
      </c>
      <c r="E67" s="3">
        <v>42735</v>
      </c>
      <c r="F67" s="4">
        <v>0.32990000000000003</v>
      </c>
      <c r="G67" s="7">
        <f>IF(E67&lt;$G$13,0,IF(E67&gt;$G$14,($G$14-$G$13),(E67-$G$13)))-SUM($G$32:G66)</f>
        <v>0</v>
      </c>
      <c r="H67" s="8">
        <f>ROUND(+$G$12*(F67/366)*(SUM(G65:G67)),-3)</f>
        <v>0</v>
      </c>
      <c r="I67" s="27"/>
      <c r="J67" s="26">
        <v>79000</v>
      </c>
      <c r="K67" s="73">
        <f>+J67-H67</f>
        <v>79000</v>
      </c>
      <c r="XFD67" s="26"/>
    </row>
    <row r="68" spans="1:11 16384:16384" s="25" customFormat="1" ht="24" hidden="1" customHeight="1" x14ac:dyDescent="0.3">
      <c r="A68"/>
      <c r="B68"/>
      <c r="C68" s="59">
        <v>2017</v>
      </c>
      <c r="D68" s="1" t="s">
        <v>1</v>
      </c>
      <c r="E68" s="3">
        <v>42766</v>
      </c>
      <c r="F68" s="4">
        <v>0.31509999999999999</v>
      </c>
      <c r="G68" s="7">
        <f>IF(E68&lt;$G$13,0,IF(E68&gt;$G$14,($G$14-$G$13),(E68-$G$13)))-SUM($G$32:G67)</f>
        <v>0</v>
      </c>
      <c r="H68" s="6"/>
      <c r="I68" s="27"/>
      <c r="J68" s="26"/>
      <c r="XFD68" s="26"/>
    </row>
    <row r="69" spans="1:11 16384:16384" s="25" customFormat="1" ht="24" hidden="1" customHeight="1" x14ac:dyDescent="0.3">
      <c r="A69"/>
      <c r="B69"/>
      <c r="C69" s="59"/>
      <c r="D69" s="1" t="s">
        <v>2</v>
      </c>
      <c r="E69" s="3">
        <v>42794</v>
      </c>
      <c r="F69" s="4">
        <v>0.31509999999999999</v>
      </c>
      <c r="G69" s="7">
        <f>IF(E69&lt;$G$13,0,IF(E69&gt;$G$14,($G$14-$G$13),(E69-$G$13)))-SUM($G$32:G68)</f>
        <v>0</v>
      </c>
      <c r="H69" s="6"/>
      <c r="I69" s="27"/>
      <c r="J69" s="26"/>
      <c r="XFD69" s="26"/>
    </row>
    <row r="70" spans="1:11 16384:16384" s="25" customFormat="1" ht="24" hidden="1" customHeight="1" x14ac:dyDescent="0.3">
      <c r="A70"/>
      <c r="B70"/>
      <c r="C70" s="59"/>
      <c r="D70" s="1" t="s">
        <v>3</v>
      </c>
      <c r="E70" s="3">
        <v>42825</v>
      </c>
      <c r="F70" s="4">
        <v>0.31509999999999999</v>
      </c>
      <c r="G70" s="7">
        <f>IF(E70&lt;$G$13,0,IF(E70&gt;$G$14,($G$14-$G$13),(E70-$G$13)))-SUM($G$32:G69)</f>
        <v>0</v>
      </c>
      <c r="H70" s="8">
        <f>ROUND(+$G$12*(F70/365)*(SUM(G68:G70)),-3)</f>
        <v>0</v>
      </c>
      <c r="I70" s="27"/>
      <c r="J70" s="26">
        <v>74000</v>
      </c>
      <c r="K70" s="73">
        <f>+J70-H70</f>
        <v>74000</v>
      </c>
      <c r="XFD70" s="26"/>
    </row>
    <row r="71" spans="1:11 16384:16384" s="25" customFormat="1" ht="24" hidden="1" customHeight="1" x14ac:dyDescent="0.3">
      <c r="A71"/>
      <c r="B71"/>
      <c r="C71" s="59"/>
      <c r="D71" s="1" t="s">
        <v>4</v>
      </c>
      <c r="E71" s="3">
        <v>42855</v>
      </c>
      <c r="F71" s="4">
        <v>0.315</v>
      </c>
      <c r="G71" s="7">
        <f>IF(E71&lt;$G$13,0,IF(E71&gt;$G$14,($G$14-$G$13),(E71-$G$13)))-SUM($G$32:G70)</f>
        <v>0</v>
      </c>
      <c r="H71" s="6"/>
      <c r="I71" s="27"/>
      <c r="J71" s="26"/>
      <c r="XFD71" s="26"/>
    </row>
    <row r="72" spans="1:11 16384:16384" s="25" customFormat="1" ht="24" hidden="1" customHeight="1" x14ac:dyDescent="0.3">
      <c r="A72"/>
      <c r="B72"/>
      <c r="C72" s="59"/>
      <c r="D72" s="1" t="s">
        <v>5</v>
      </c>
      <c r="E72" s="3">
        <v>42886</v>
      </c>
      <c r="F72" s="4">
        <v>0.315</v>
      </c>
      <c r="G72" s="7">
        <f>IF(E72&lt;$G$13,0,IF(E72&gt;$G$14,($G$14-$G$13),(E72-$G$13)))-SUM($G$32:G71)</f>
        <v>0</v>
      </c>
      <c r="H72" s="6"/>
      <c r="I72" s="27"/>
      <c r="J72" s="26"/>
      <c r="XFD72" s="26"/>
    </row>
    <row r="73" spans="1:11 16384:16384" s="25" customFormat="1" ht="24" hidden="1" customHeight="1" x14ac:dyDescent="0.3">
      <c r="A73"/>
      <c r="B73"/>
      <c r="C73" s="59"/>
      <c r="D73" s="1" t="s">
        <v>6</v>
      </c>
      <c r="E73" s="3">
        <v>42916</v>
      </c>
      <c r="F73" s="4">
        <v>0.315</v>
      </c>
      <c r="G73" s="7">
        <f>IF(E73&lt;$G$13,0,IF(E73&gt;$G$14,($G$14-$G$13),(E73-$G$13)))-SUM($G$32:G72)</f>
        <v>0</v>
      </c>
      <c r="H73" s="8">
        <f>ROUND(+$G$12*(F73/365)*(SUM(G71:G73)),-3)</f>
        <v>0</v>
      </c>
      <c r="I73" s="27"/>
      <c r="J73" s="26">
        <v>75000</v>
      </c>
      <c r="K73" s="73">
        <f>+J73-H73</f>
        <v>75000</v>
      </c>
      <c r="XFD73" s="26"/>
    </row>
    <row r="74" spans="1:11 16384:16384" s="25" customFormat="1" ht="24" hidden="1" customHeight="1" x14ac:dyDescent="0.3">
      <c r="A74"/>
      <c r="B74"/>
      <c r="C74" s="59"/>
      <c r="D74" s="1" t="s">
        <v>7</v>
      </c>
      <c r="E74" s="3">
        <v>42947</v>
      </c>
      <c r="F74" s="4">
        <v>0.30969999999999998</v>
      </c>
      <c r="G74" s="7">
        <f>IF(E74&lt;$G$13,0,IF(E74&gt;$G$14,($G$14-$G$13),(E74-$G$13)))-SUM($G$32:G73)</f>
        <v>0</v>
      </c>
      <c r="H74" s="6"/>
      <c r="I74" s="27"/>
      <c r="J74" s="26"/>
      <c r="XFD74" s="26"/>
    </row>
    <row r="75" spans="1:11 16384:16384" s="25" customFormat="1" ht="24" hidden="1" customHeight="1" x14ac:dyDescent="0.3">
      <c r="A75"/>
      <c r="B75"/>
      <c r="C75" s="59"/>
      <c r="D75" s="1" t="s">
        <v>8</v>
      </c>
      <c r="E75" s="3">
        <v>42978</v>
      </c>
      <c r="F75" s="5">
        <v>0.30969999999999998</v>
      </c>
      <c r="G75" s="7">
        <f>IF(E75&lt;$G$13,0,IF(E75&gt;$G$14,($G$14-$G$13),(E75-$G$13)))-SUM($G$32:G74)</f>
        <v>0</v>
      </c>
      <c r="H75" s="8">
        <f>ROUND(+$G$12*(F75/365)*(SUM(G74:G75)),-3)</f>
        <v>0</v>
      </c>
      <c r="I75" s="27"/>
      <c r="J75" s="26">
        <v>50000</v>
      </c>
      <c r="K75" s="73">
        <f t="shared" ref="K75:K102" si="1">+J75-H75</f>
        <v>50000</v>
      </c>
      <c r="XFD75" s="26"/>
    </row>
    <row r="76" spans="1:11 16384:16384" s="25" customFormat="1" ht="24" hidden="1" customHeight="1" x14ac:dyDescent="0.3">
      <c r="A76"/>
      <c r="B76"/>
      <c r="C76" s="59"/>
      <c r="D76" s="1" t="s">
        <v>9</v>
      </c>
      <c r="E76" s="3">
        <v>43008</v>
      </c>
      <c r="F76" s="4">
        <v>0.30220000000000002</v>
      </c>
      <c r="G76" s="7">
        <f>IF(E76&lt;$G$13,0,IF(E76&gt;$G$14,($G$14-$G$13),(E76-$G$13)))-SUM($G$32:G75)</f>
        <v>14</v>
      </c>
      <c r="H76" s="8">
        <f>ROUND(+$G$12*(F76/365)*(SUM(G76)),-3)</f>
        <v>9000</v>
      </c>
      <c r="I76" s="27"/>
      <c r="J76" s="26">
        <v>24000</v>
      </c>
      <c r="K76" s="73">
        <f t="shared" si="1"/>
        <v>15000</v>
      </c>
      <c r="XFD76" s="26"/>
    </row>
    <row r="77" spans="1:11 16384:16384" s="25" customFormat="1" ht="24" hidden="1" customHeight="1" x14ac:dyDescent="0.3">
      <c r="A77"/>
      <c r="B77"/>
      <c r="C77" s="59"/>
      <c r="D77" s="1" t="s">
        <v>10</v>
      </c>
      <c r="E77" s="3">
        <v>43039</v>
      </c>
      <c r="F77" s="4">
        <v>0.29730000000000001</v>
      </c>
      <c r="G77" s="7">
        <f>IF(E77&lt;$G$13,0,IF(E77&gt;$G$14,($G$14-$G$13),(E77-$G$13)))-SUM($G$32:G76)</f>
        <v>31</v>
      </c>
      <c r="H77" s="8">
        <f t="shared" ref="H77:H103" si="2">ROUND(+$G$12*(F77/365)*(SUM(G77)),-3)</f>
        <v>19000</v>
      </c>
      <c r="I77" s="27"/>
      <c r="J77" s="26">
        <v>24000</v>
      </c>
      <c r="K77" s="73">
        <f t="shared" si="1"/>
        <v>5000</v>
      </c>
      <c r="XFD77" s="26"/>
    </row>
    <row r="78" spans="1:11 16384:16384" s="25" customFormat="1" ht="24" hidden="1" customHeight="1" x14ac:dyDescent="0.3">
      <c r="A78"/>
      <c r="B78"/>
      <c r="C78" s="59"/>
      <c r="D78" s="1" t="s">
        <v>11</v>
      </c>
      <c r="E78" s="3">
        <v>43069</v>
      </c>
      <c r="F78" s="4">
        <v>0.2944</v>
      </c>
      <c r="G78" s="7">
        <f>IF(E78&lt;$G$13,0,IF(E78&gt;$G$14,($G$14-$G$13),(E78-$G$13)))-SUM($G$32:G77)</f>
        <v>30</v>
      </c>
      <c r="H78" s="8">
        <f t="shared" si="2"/>
        <v>19000</v>
      </c>
      <c r="I78" s="27"/>
      <c r="J78" s="26">
        <v>23000</v>
      </c>
      <c r="K78" s="73">
        <f t="shared" si="1"/>
        <v>4000</v>
      </c>
      <c r="XFD78" s="26"/>
    </row>
    <row r="79" spans="1:11 16384:16384" s="25" customFormat="1" ht="24" hidden="1" customHeight="1" x14ac:dyDescent="0.3">
      <c r="A79"/>
      <c r="B79"/>
      <c r="C79" s="59"/>
      <c r="D79" s="1" t="s">
        <v>12</v>
      </c>
      <c r="E79" s="3">
        <v>43100</v>
      </c>
      <c r="F79" s="4">
        <v>0.29160000000000003</v>
      </c>
      <c r="G79" s="7">
        <f>IF(E79&lt;$G$13,0,IF(E79&gt;$G$14,($G$14-$G$13),(E79-$G$13)))-SUM($G$32:G78)</f>
        <v>31</v>
      </c>
      <c r="H79" s="8">
        <f t="shared" si="2"/>
        <v>19000</v>
      </c>
      <c r="I79" s="27"/>
      <c r="J79" s="26">
        <v>24000</v>
      </c>
      <c r="K79" s="73">
        <f t="shared" si="1"/>
        <v>5000</v>
      </c>
      <c r="XFD79" s="26"/>
    </row>
    <row r="80" spans="1:11 16384:16384" s="25" customFormat="1" ht="24" hidden="1" customHeight="1" x14ac:dyDescent="0.3">
      <c r="A80"/>
      <c r="B80"/>
      <c r="C80" s="59">
        <v>2018</v>
      </c>
      <c r="D80" s="1" t="s">
        <v>1</v>
      </c>
      <c r="E80" s="3">
        <v>43131</v>
      </c>
      <c r="F80" s="4">
        <v>0.29039999999999999</v>
      </c>
      <c r="G80" s="7">
        <f>IF(E80&lt;$G$13,0,IF(E80&gt;$G$14,($G$14-$G$13),(E80-$G$13)))-SUM($G$32:G79)</f>
        <v>31</v>
      </c>
      <c r="H80" s="8">
        <f t="shared" si="2"/>
        <v>19000</v>
      </c>
      <c r="I80" s="27"/>
      <c r="J80" s="26">
        <v>23000</v>
      </c>
      <c r="K80" s="73">
        <f t="shared" si="1"/>
        <v>4000</v>
      </c>
      <c r="XFD80" s="26"/>
    </row>
    <row r="81" spans="1:11 16384:16384" s="25" customFormat="1" ht="24" hidden="1" customHeight="1" x14ac:dyDescent="0.3">
      <c r="A81"/>
      <c r="B81"/>
      <c r="C81" s="59"/>
      <c r="D81" s="1" t="s">
        <v>2</v>
      </c>
      <c r="E81" s="3">
        <v>43159</v>
      </c>
      <c r="F81" s="4">
        <f>31.52%-2%</f>
        <v>0.29519999999999996</v>
      </c>
      <c r="G81" s="7">
        <f>IF(E81&lt;$G$13,0,IF(E81&gt;$G$14,($G$14-$G$13),(E81-$G$13)))-SUM($G$32:G80)</f>
        <v>28</v>
      </c>
      <c r="H81" s="8">
        <f t="shared" si="2"/>
        <v>17000</v>
      </c>
      <c r="I81" s="27"/>
      <c r="J81" s="26">
        <v>22000</v>
      </c>
      <c r="K81" s="73">
        <f t="shared" si="1"/>
        <v>5000</v>
      </c>
      <c r="XFD81" s="26"/>
    </row>
    <row r="82" spans="1:11 16384:16384" s="25" customFormat="1" ht="24" hidden="1" customHeight="1" x14ac:dyDescent="0.3">
      <c r="A82"/>
      <c r="B82"/>
      <c r="C82" s="59"/>
      <c r="D82" s="1" t="s">
        <v>3</v>
      </c>
      <c r="E82" s="3">
        <v>43190</v>
      </c>
      <c r="F82" s="4">
        <v>0.29020000000000001</v>
      </c>
      <c r="G82" s="7">
        <f>IF(E82&lt;$G$13,0,IF(E82&gt;$G$14,($G$14-$G$13),(E82-$G$13)))-SUM($G$32:G81)</f>
        <v>31</v>
      </c>
      <c r="H82" s="8">
        <f t="shared" si="2"/>
        <v>19000</v>
      </c>
      <c r="I82" s="27"/>
      <c r="J82" s="26">
        <v>23000</v>
      </c>
      <c r="K82" s="73">
        <f t="shared" si="1"/>
        <v>4000</v>
      </c>
      <c r="XFD82" s="26"/>
    </row>
    <row r="83" spans="1:11 16384:16384" s="25" customFormat="1" ht="24" hidden="1" customHeight="1" x14ac:dyDescent="0.3">
      <c r="A83"/>
      <c r="B83"/>
      <c r="C83" s="59"/>
      <c r="D83" s="1" t="s">
        <v>4</v>
      </c>
      <c r="E83" s="3">
        <v>43220</v>
      </c>
      <c r="F83" s="4">
        <v>0.28720000000000001</v>
      </c>
      <c r="G83" s="7">
        <f>IF(E83&lt;$G$13,0,IF(E83&gt;$G$14,($G$14-$G$13),(E83-$G$13)))-SUM($G$32:G82)</f>
        <v>30</v>
      </c>
      <c r="H83" s="8">
        <f t="shared" si="2"/>
        <v>18000</v>
      </c>
      <c r="I83" s="27"/>
      <c r="J83" s="26">
        <v>22000</v>
      </c>
      <c r="K83" s="73">
        <f t="shared" si="1"/>
        <v>4000</v>
      </c>
      <c r="XFD83" s="26"/>
    </row>
    <row r="84" spans="1:11 16384:16384" s="25" customFormat="1" ht="24" hidden="1" customHeight="1" x14ac:dyDescent="0.3">
      <c r="A84"/>
      <c r="B84"/>
      <c r="C84" s="59"/>
      <c r="D84" s="1" t="s">
        <v>5</v>
      </c>
      <c r="E84" s="3">
        <v>43251</v>
      </c>
      <c r="F84" s="4">
        <v>0.28660000000000002</v>
      </c>
      <c r="G84" s="7">
        <f>IF(E84&lt;$G$13,0,IF(E84&gt;$G$14,($G$14-$G$13),(E84-$G$13)))-SUM($G$32:G83)</f>
        <v>31</v>
      </c>
      <c r="H84" s="8">
        <f t="shared" si="2"/>
        <v>19000</v>
      </c>
      <c r="I84" s="27"/>
      <c r="J84" s="26">
        <v>23000</v>
      </c>
      <c r="K84" s="73">
        <f t="shared" si="1"/>
        <v>4000</v>
      </c>
      <c r="XFD84" s="26"/>
    </row>
    <row r="85" spans="1:11 16384:16384" s="25" customFormat="1" ht="24" hidden="1" customHeight="1" x14ac:dyDescent="0.3">
      <c r="A85"/>
      <c r="B85"/>
      <c r="C85" s="59"/>
      <c r="D85" s="1" t="s">
        <v>6</v>
      </c>
      <c r="E85" s="3">
        <v>43281</v>
      </c>
      <c r="F85" s="4">
        <v>0.28420000000000001</v>
      </c>
      <c r="G85" s="7">
        <f>IF(E85&lt;$G$13,0,IF(E85&gt;$G$14,($G$14-$G$13),(E85-$G$13)))-SUM($G$32:G84)</f>
        <v>30</v>
      </c>
      <c r="H85" s="8">
        <f t="shared" si="2"/>
        <v>18000</v>
      </c>
      <c r="I85" s="27"/>
      <c r="J85" s="26">
        <v>22000</v>
      </c>
      <c r="K85" s="73">
        <f t="shared" si="1"/>
        <v>4000</v>
      </c>
      <c r="XFD85" s="26"/>
    </row>
    <row r="86" spans="1:11 16384:16384" s="25" customFormat="1" ht="24" hidden="1" customHeight="1" x14ac:dyDescent="0.3">
      <c r="A86"/>
      <c r="B86"/>
      <c r="C86" s="59"/>
      <c r="D86" s="1" t="s">
        <v>7</v>
      </c>
      <c r="E86" s="3">
        <v>43312</v>
      </c>
      <c r="F86" s="4">
        <v>0.28050000000000003</v>
      </c>
      <c r="G86" s="7">
        <f>IF(E86&lt;$G$13,0,IF(E86&gt;$G$14,($G$14-$G$13),(E86-$G$13)))-SUM($G$32:G85)</f>
        <v>31</v>
      </c>
      <c r="H86" s="8">
        <f t="shared" si="2"/>
        <v>18000</v>
      </c>
      <c r="I86" s="27"/>
      <c r="J86" s="26">
        <v>23000</v>
      </c>
      <c r="K86" s="73">
        <f t="shared" si="1"/>
        <v>5000</v>
      </c>
      <c r="XFD86" s="26"/>
    </row>
    <row r="87" spans="1:11 16384:16384" s="25" customFormat="1" ht="24" hidden="1" customHeight="1" x14ac:dyDescent="0.3">
      <c r="A87"/>
      <c r="B87"/>
      <c r="C87" s="59"/>
      <c r="D87" s="1" t="s">
        <v>8</v>
      </c>
      <c r="E87" s="3">
        <v>43343</v>
      </c>
      <c r="F87" s="5">
        <v>0.27910000000000001</v>
      </c>
      <c r="G87" s="7">
        <f>IF(E87&lt;$G$13,0,IF(E87&gt;$G$14,($G$14-$G$13),(E87-$G$13)))-SUM($G$32:G86)</f>
        <v>31</v>
      </c>
      <c r="H87" s="8">
        <f t="shared" ref="H87:H97" si="3">ROUND(+$G$12*(F87/366)*(SUM(G87)),-3)</f>
        <v>18000</v>
      </c>
      <c r="I87" s="27"/>
      <c r="J87" s="26">
        <v>22000</v>
      </c>
      <c r="K87" s="73">
        <f t="shared" si="1"/>
        <v>4000</v>
      </c>
      <c r="XFD87" s="26"/>
    </row>
    <row r="88" spans="1:11 16384:16384" s="25" customFormat="1" ht="24" hidden="1" customHeight="1" x14ac:dyDescent="0.3">
      <c r="A88"/>
      <c r="B88"/>
      <c r="C88" s="59"/>
      <c r="D88" s="1" t="s">
        <v>9</v>
      </c>
      <c r="E88" s="3">
        <v>43373</v>
      </c>
      <c r="F88" s="4">
        <v>0.2772</v>
      </c>
      <c r="G88" s="7">
        <f>IF(E88&lt;$G$13,0,IF(E88&gt;$G$14,($G$14-$G$13),(E88-$G$13)))-SUM($G$32:G87)</f>
        <v>30</v>
      </c>
      <c r="H88" s="8">
        <f t="shared" si="3"/>
        <v>17000</v>
      </c>
      <c r="I88" s="27"/>
      <c r="J88" s="26">
        <v>22000</v>
      </c>
      <c r="K88" s="73">
        <f t="shared" si="1"/>
        <v>5000</v>
      </c>
      <c r="XFD88" s="26"/>
    </row>
    <row r="89" spans="1:11 16384:16384" s="25" customFormat="1" ht="24" hidden="1" customHeight="1" x14ac:dyDescent="0.3">
      <c r="A89"/>
      <c r="B89"/>
      <c r="C89" s="59"/>
      <c r="D89" s="1" t="s">
        <v>10</v>
      </c>
      <c r="E89" s="3">
        <v>43404</v>
      </c>
      <c r="F89" s="4">
        <v>0.27450000000000002</v>
      </c>
      <c r="G89" s="7">
        <f>IF(E89&lt;$G$13,0,IF(E89&gt;$G$14,($G$14-$G$13),(E89-$G$13)))-SUM($G$32:G88)</f>
        <v>31</v>
      </c>
      <c r="H89" s="8">
        <f t="shared" si="3"/>
        <v>18000</v>
      </c>
      <c r="I89" s="27"/>
      <c r="J89" s="26">
        <v>22000</v>
      </c>
      <c r="K89" s="73">
        <f t="shared" si="1"/>
        <v>4000</v>
      </c>
      <c r="XFD89" s="26"/>
    </row>
    <row r="90" spans="1:11 16384:16384" s="25" customFormat="1" ht="24" hidden="1" customHeight="1" x14ac:dyDescent="0.3">
      <c r="A90"/>
      <c r="B90"/>
      <c r="C90" s="59"/>
      <c r="D90" s="1" t="s">
        <v>11</v>
      </c>
      <c r="E90" s="3">
        <v>43434</v>
      </c>
      <c r="F90" s="4">
        <v>0.27239999999999998</v>
      </c>
      <c r="G90" s="7">
        <f>IF(E90&lt;$G$13,0,IF(E90&gt;$G$14,($G$14-$G$13),(E90-$G$13)))-SUM($G$32:G89)</f>
        <v>30</v>
      </c>
      <c r="H90" s="8">
        <f t="shared" si="3"/>
        <v>17000</v>
      </c>
      <c r="I90" s="27"/>
      <c r="J90" s="26">
        <v>21000</v>
      </c>
      <c r="K90" s="73">
        <f t="shared" si="1"/>
        <v>4000</v>
      </c>
      <c r="XFD90" s="26"/>
    </row>
    <row r="91" spans="1:11 16384:16384" s="25" customFormat="1" ht="24" hidden="1" customHeight="1" x14ac:dyDescent="0.3">
      <c r="A91"/>
      <c r="B91"/>
      <c r="C91" s="59"/>
      <c r="D91" s="1" t="s">
        <v>12</v>
      </c>
      <c r="E91" s="3">
        <v>43465</v>
      </c>
      <c r="F91" s="4">
        <v>0.27100000000000002</v>
      </c>
      <c r="G91" s="7">
        <f>IF(E91&lt;$G$13,0,IF(E91&gt;$G$14,($G$14-$G$13),(E91-$G$13)))-SUM($G$32:G90)</f>
        <v>31</v>
      </c>
      <c r="H91" s="8">
        <f t="shared" si="3"/>
        <v>18000</v>
      </c>
      <c r="I91" s="27"/>
      <c r="J91" s="26">
        <v>22000</v>
      </c>
      <c r="K91" s="73">
        <f t="shared" si="1"/>
        <v>4000</v>
      </c>
      <c r="XFD91" s="26"/>
    </row>
    <row r="92" spans="1:11 16384:16384" s="25" customFormat="1" ht="24" hidden="1" customHeight="1" x14ac:dyDescent="0.3">
      <c r="A92"/>
      <c r="B92"/>
      <c r="C92" s="59">
        <v>2019</v>
      </c>
      <c r="D92" s="1" t="s">
        <v>1</v>
      </c>
      <c r="E92" s="3">
        <v>43496</v>
      </c>
      <c r="F92" s="4">
        <v>0.26740000000000003</v>
      </c>
      <c r="G92" s="7">
        <f>IF(E92&lt;$G$13,0,IF(E92&gt;$G$14,($G$14-$G$13),(E92-$G$13)))-SUM($G$32:G91)</f>
        <v>31</v>
      </c>
      <c r="H92" s="8">
        <f t="shared" si="3"/>
        <v>17000</v>
      </c>
      <c r="I92" s="27"/>
      <c r="J92" s="26">
        <v>22000</v>
      </c>
      <c r="K92" s="73">
        <f t="shared" si="1"/>
        <v>5000</v>
      </c>
      <c r="XFD92" s="26"/>
    </row>
    <row r="93" spans="1:11 16384:16384" s="25" customFormat="1" ht="24" hidden="1" customHeight="1" x14ac:dyDescent="0.3">
      <c r="A93"/>
      <c r="B93"/>
      <c r="C93" s="59"/>
      <c r="D93" s="1" t="s">
        <v>2</v>
      </c>
      <c r="E93" s="3">
        <v>43524</v>
      </c>
      <c r="F93" s="4">
        <v>0.27550000000000002</v>
      </c>
      <c r="G93" s="7">
        <f>IF(E93&lt;$G$13,0,IF(E93&gt;$G$14,($G$14-$G$13),(E93-$G$13)))-SUM($G$32:G92)</f>
        <v>28</v>
      </c>
      <c r="H93" s="8">
        <f t="shared" si="3"/>
        <v>16000</v>
      </c>
      <c r="I93" s="27"/>
      <c r="J93" s="26">
        <v>20000</v>
      </c>
      <c r="K93" s="73">
        <f t="shared" si="1"/>
        <v>4000</v>
      </c>
      <c r="XFD93" s="26"/>
    </row>
    <row r="94" spans="1:11 16384:16384" s="25" customFormat="1" ht="24" hidden="1" customHeight="1" x14ac:dyDescent="0.3">
      <c r="A94"/>
      <c r="B94"/>
      <c r="C94" s="59"/>
      <c r="D94" s="1" t="s">
        <v>3</v>
      </c>
      <c r="E94" s="3">
        <v>43555</v>
      </c>
      <c r="F94" s="4">
        <v>0.27060000000000001</v>
      </c>
      <c r="G94" s="7">
        <f>IF(E94&lt;$G$13,0,IF(E94&gt;$G$14,($G$14-$G$13),(E94-$G$13)))-SUM($G$32:G93)</f>
        <v>31</v>
      </c>
      <c r="H94" s="8">
        <f t="shared" si="3"/>
        <v>18000</v>
      </c>
      <c r="I94" s="27"/>
      <c r="J94" s="26">
        <v>22000</v>
      </c>
      <c r="K94" s="73">
        <f t="shared" si="1"/>
        <v>4000</v>
      </c>
      <c r="XFD94" s="26"/>
    </row>
    <row r="95" spans="1:11 16384:16384" s="25" customFormat="1" ht="24" hidden="1" customHeight="1" x14ac:dyDescent="0.3">
      <c r="A95"/>
      <c r="B95"/>
      <c r="C95" s="59"/>
      <c r="D95" s="1" t="s">
        <v>4</v>
      </c>
      <c r="E95" s="3">
        <v>43585</v>
      </c>
      <c r="F95" s="4">
        <v>0.26979999999999998</v>
      </c>
      <c r="G95" s="7">
        <f>IF(E95&lt;$G$13,0,IF(E95&gt;$G$14,($G$14-$G$13),(E95-$G$13)))-SUM($G$32:G94)</f>
        <v>30</v>
      </c>
      <c r="H95" s="8">
        <f t="shared" si="3"/>
        <v>17000</v>
      </c>
      <c r="I95" s="27"/>
      <c r="J95" s="26">
        <v>21000</v>
      </c>
      <c r="K95" s="73">
        <f t="shared" si="1"/>
        <v>4000</v>
      </c>
      <c r="XFD95" s="26"/>
    </row>
    <row r="96" spans="1:11 16384:16384" s="25" customFormat="1" ht="24" hidden="1" customHeight="1" x14ac:dyDescent="0.3">
      <c r="A96"/>
      <c r="B96"/>
      <c r="C96" s="59"/>
      <c r="D96" s="1" t="s">
        <v>5</v>
      </c>
      <c r="E96" s="3">
        <v>43616</v>
      </c>
      <c r="F96" s="4">
        <v>0.27010000000000001</v>
      </c>
      <c r="G96" s="7">
        <f>IF(E96&lt;$G$13,0,IF(E96&gt;$G$14,($G$14-$G$13),(E96-$G$13)))-SUM($G$32:G95)</f>
        <v>31</v>
      </c>
      <c r="H96" s="8">
        <f t="shared" si="3"/>
        <v>18000</v>
      </c>
      <c r="I96" s="27"/>
      <c r="J96" s="26">
        <v>22000</v>
      </c>
      <c r="K96" s="73">
        <f t="shared" si="1"/>
        <v>4000</v>
      </c>
      <c r="XFD96" s="26"/>
    </row>
    <row r="97" spans="1:11 16384:16384" s="25" customFormat="1" ht="24" hidden="1" customHeight="1" x14ac:dyDescent="0.3">
      <c r="A97"/>
      <c r="B97"/>
      <c r="C97" s="59"/>
      <c r="D97" s="1" t="s">
        <v>6</v>
      </c>
      <c r="E97" s="3">
        <v>43646</v>
      </c>
      <c r="F97" s="4">
        <v>0.26950000000000002</v>
      </c>
      <c r="G97" s="7">
        <f>IF(E97&lt;$G$13,0,IF(E97&gt;$G$14,($G$14-$G$13),(E97-$G$13)))-SUM($G$32:G96)</f>
        <v>30</v>
      </c>
      <c r="H97" s="8">
        <f t="shared" si="3"/>
        <v>17000</v>
      </c>
      <c r="I97" s="27"/>
      <c r="J97" s="26">
        <v>21000</v>
      </c>
      <c r="K97" s="73">
        <f t="shared" si="1"/>
        <v>4000</v>
      </c>
      <c r="XFD97" s="26"/>
    </row>
    <row r="98" spans="1:11 16384:16384" s="25" customFormat="1" ht="24" hidden="1" customHeight="1" x14ac:dyDescent="0.3">
      <c r="A98"/>
      <c r="B98"/>
      <c r="C98" s="59"/>
      <c r="D98" s="1" t="s">
        <v>7</v>
      </c>
      <c r="E98" s="3">
        <v>43677</v>
      </c>
      <c r="F98" s="4">
        <v>0.26919999999999999</v>
      </c>
      <c r="G98" s="7">
        <f>IF(E98&lt;$G$13,0,IF(E98&gt;$G$14,($G$14-$G$13),(E98-$G$13)))-SUM($G$32:G97)</f>
        <v>31</v>
      </c>
      <c r="H98" s="8">
        <f t="shared" si="2"/>
        <v>18000</v>
      </c>
      <c r="I98" s="27"/>
      <c r="J98" s="26">
        <v>22000</v>
      </c>
      <c r="K98" s="73">
        <f t="shared" si="1"/>
        <v>4000</v>
      </c>
      <c r="XFD98" s="26"/>
    </row>
    <row r="99" spans="1:11 16384:16384" s="25" customFormat="1" ht="24" hidden="1" customHeight="1" x14ac:dyDescent="0.3">
      <c r="A99"/>
      <c r="B99"/>
      <c r="C99" s="59"/>
      <c r="D99" s="1" t="s">
        <v>8</v>
      </c>
      <c r="E99" s="3">
        <v>43708</v>
      </c>
      <c r="F99" s="18">
        <v>0.26979999999999998</v>
      </c>
      <c r="G99" s="7">
        <f>IF(E99&lt;$G$13,0,IF(E99&gt;$G$14,($G$14-$G$13),(E99-$G$13)))-SUM($G$32:G98)</f>
        <v>31</v>
      </c>
      <c r="H99" s="8">
        <f t="shared" si="2"/>
        <v>18000</v>
      </c>
      <c r="I99" s="27"/>
      <c r="J99" s="26">
        <v>22000</v>
      </c>
      <c r="K99" s="73">
        <f t="shared" si="1"/>
        <v>4000</v>
      </c>
      <c r="XFD99" s="26"/>
    </row>
    <row r="100" spans="1:11 16384:16384" s="25" customFormat="1" ht="24" hidden="1" customHeight="1" x14ac:dyDescent="0.3">
      <c r="A100"/>
      <c r="B100"/>
      <c r="C100" s="59"/>
      <c r="D100" s="1" t="s">
        <v>9</v>
      </c>
      <c r="E100" s="3">
        <v>43738</v>
      </c>
      <c r="F100" s="18">
        <v>0.26979999999999998</v>
      </c>
      <c r="G100" s="7">
        <f>IF(E100&lt;$G$13,0,IF(E100&gt;$G$14,($G$14-$G$13),(E100-$G$13)))-SUM($G$32:G99)</f>
        <v>30</v>
      </c>
      <c r="H100" s="8">
        <f t="shared" si="2"/>
        <v>17000</v>
      </c>
      <c r="I100" s="27"/>
      <c r="J100" s="26">
        <v>21000</v>
      </c>
      <c r="K100" s="73">
        <f t="shared" si="1"/>
        <v>4000</v>
      </c>
      <c r="XFD100" s="26"/>
    </row>
    <row r="101" spans="1:11 16384:16384" s="25" customFormat="1" ht="24" hidden="1" customHeight="1" x14ac:dyDescent="0.3">
      <c r="A101"/>
      <c r="B101"/>
      <c r="C101" s="59"/>
      <c r="D101" s="1" t="s">
        <v>10</v>
      </c>
      <c r="E101" s="3">
        <v>43769</v>
      </c>
      <c r="F101" s="18">
        <v>0.26650000000000001</v>
      </c>
      <c r="G101" s="66">
        <f>IF(E101&lt;$G$13,0,IF(E101&gt;$G$14,($G$14-$G$13),(E101-$G$13)))-SUM($G$32:G100)</f>
        <v>31</v>
      </c>
      <c r="H101" s="67">
        <f t="shared" si="2"/>
        <v>17000</v>
      </c>
      <c r="I101" s="27"/>
      <c r="J101" s="26">
        <v>22000</v>
      </c>
      <c r="K101" s="73">
        <f t="shared" si="1"/>
        <v>5000</v>
      </c>
      <c r="XFD101" s="26"/>
    </row>
    <row r="102" spans="1:11 16384:16384" s="25" customFormat="1" ht="24" hidden="1" customHeight="1" x14ac:dyDescent="0.3">
      <c r="A102"/>
      <c r="B102"/>
      <c r="C102" s="59"/>
      <c r="D102" s="1" t="s">
        <v>11</v>
      </c>
      <c r="E102" s="3">
        <v>43799</v>
      </c>
      <c r="F102" s="68">
        <v>0.26550000000000001</v>
      </c>
      <c r="G102" s="66">
        <f>IF(E102&lt;$G$13,0,IF(E102&gt;$G$14,($G$14-$G$13),(E102-$G$13)))-SUM($G$32:G101)</f>
        <v>25</v>
      </c>
      <c r="H102" s="67">
        <f>ROUND(+$G$12*(F102/365)*(SUM(G102)),-3)</f>
        <v>14000</v>
      </c>
      <c r="I102" s="26"/>
      <c r="J102" s="26">
        <v>17000</v>
      </c>
      <c r="K102" s="73">
        <f t="shared" si="1"/>
        <v>3000</v>
      </c>
    </row>
    <row r="103" spans="1:11 16384:16384" s="25" customFormat="1" ht="24" hidden="1" customHeight="1" x14ac:dyDescent="0.3">
      <c r="A103"/>
      <c r="B103"/>
      <c r="C103" s="59"/>
      <c r="D103" s="1" t="s">
        <v>12</v>
      </c>
      <c r="E103" s="3">
        <v>43830</v>
      </c>
      <c r="F103"/>
      <c r="G103" s="66">
        <f>IF(E103&lt;$G$13,0,IF(E103&gt;$G$14,($G$14-$G$13),(E103-$G$13)))-SUM($G$32:G102)</f>
        <v>0</v>
      </c>
      <c r="H103" s="67">
        <f t="shared" si="2"/>
        <v>0</v>
      </c>
      <c r="I103" s="26"/>
      <c r="J103" s="26">
        <v>0</v>
      </c>
    </row>
    <row r="104" spans="1:11 16384:16384" s="25" customFormat="1" ht="24" hidden="1" customHeight="1" x14ac:dyDescent="0.3">
      <c r="A104"/>
      <c r="B104"/>
      <c r="C104"/>
      <c r="D104"/>
      <c r="E104" s="2"/>
      <c r="F104"/>
      <c r="G104"/>
      <c r="H104" s="9">
        <f>SUM(H32:H103)</f>
        <v>469000</v>
      </c>
      <c r="J104" s="26"/>
    </row>
    <row r="105" spans="1:11 16384:16384" s="25" customFormat="1" ht="24" hidden="1" customHeight="1" x14ac:dyDescent="0.3">
      <c r="A105"/>
      <c r="B105"/>
      <c r="C105"/>
      <c r="D105"/>
      <c r="E105" s="2"/>
      <c r="F105"/>
      <c r="G105"/>
      <c r="H105"/>
      <c r="J105" s="26"/>
    </row>
    <row r="106" spans="1:11 16384:16384" ht="24" hidden="1" customHeight="1" x14ac:dyDescent="0.3"/>
    <row r="107" spans="1:11 16384:16384" ht="24" hidden="1" customHeight="1" x14ac:dyDescent="0.3"/>
    <row r="108" spans="1:11 16384:16384" ht="24" hidden="1" customHeight="1" x14ac:dyDescent="0.3"/>
    <row r="109" spans="1:11 16384:16384" ht="24" hidden="1" customHeight="1" x14ac:dyDescent="0.3"/>
    <row r="110" spans="1:11 16384:16384" ht="24" hidden="1" customHeight="1" x14ac:dyDescent="0.3"/>
    <row r="111" spans="1:11 16384:16384" ht="24" hidden="1" customHeight="1" x14ac:dyDescent="0.3"/>
    <row r="112" spans="1:11 16384:16384" ht="24" hidden="1" customHeight="1" x14ac:dyDescent="0.3"/>
  </sheetData>
  <mergeCells count="14">
    <mergeCell ref="C68:C79"/>
    <mergeCell ref="C80:C91"/>
    <mergeCell ref="C92:C103"/>
    <mergeCell ref="C16:F16"/>
    <mergeCell ref="C18:F18"/>
    <mergeCell ref="C20:F20"/>
    <mergeCell ref="C19:F19"/>
    <mergeCell ref="C32:C43"/>
    <mergeCell ref="C44:C55"/>
    <mergeCell ref="C12:F12"/>
    <mergeCell ref="C13:F13"/>
    <mergeCell ref="C14:F14"/>
    <mergeCell ref="C4:G5"/>
    <mergeCell ref="C56:C67"/>
  </mergeCells>
  <dataValidations disablePrompts="1" count="1">
    <dataValidation type="custom" allowBlank="1" showInputMessage="1" showErrorMessage="1" errorTitle="Entrada no válida." error="Digite únicamente datos númericos en éste campo." sqref="F32:F74 F76:F86 F88:F98 I32:I74 I76:I86 I88:I98 I100:I101" xr:uid="{00000000-0002-0000-0000-000000000000}">
      <formula1>ISNUMBER(F32)</formula1>
    </dataValidation>
  </dataValidations>
  <hyperlinks>
    <hyperlink ref="G22" r:id="rId1" xr:uid="{00000000-0004-0000-0000-000000000000}"/>
    <hyperlink ref="C7" r:id="rId2" xr:uid="{00000000-0004-0000-0000-000001000000}"/>
  </hyperlinks>
  <pageMargins left="0.7" right="0.7" top="0.75" bottom="0.75" header="0.3" footer="0.3"/>
  <pageSetup orientation="portrait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VICTOR</cp:lastModifiedBy>
  <dcterms:created xsi:type="dcterms:W3CDTF">2019-07-02T21:25:59Z</dcterms:created>
  <dcterms:modified xsi:type="dcterms:W3CDTF">2019-11-05T00:21:03Z</dcterms:modified>
</cp:coreProperties>
</file>