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ATOS USER\Downloads\"/>
    </mc:Choice>
  </mc:AlternateContent>
  <bookViews>
    <workbookView xWindow="0" yWindow="0" windowWidth="20490" windowHeight="7755"/>
  </bookViews>
  <sheets>
    <sheet name="calculo impuesto por dividendos" sheetId="1" r:id="rId1"/>
    <sheet name="art 24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 r="D13" i="2"/>
  <c r="C13" i="2"/>
  <c r="D12" i="2"/>
  <c r="E27" i="1"/>
  <c r="E18" i="1"/>
  <c r="E21" i="1" s="1"/>
  <c r="E30" i="1" l="1"/>
  <c r="E22" i="1"/>
  <c r="E29" i="1" s="1"/>
  <c r="E46" i="1" l="1"/>
  <c r="E31" i="1"/>
  <c r="F46" i="1"/>
  <c r="E37" i="1"/>
  <c r="E41" i="1" s="1"/>
  <c r="E42" i="1" s="1"/>
  <c r="E38" i="1" s="1"/>
  <c r="F37" i="1"/>
  <c r="F38" i="1" s="1"/>
  <c r="F47" i="1" l="1"/>
  <c r="E47" i="1"/>
  <c r="E48" i="1" s="1"/>
  <c r="E53" i="1" s="1"/>
  <c r="E54" i="1" s="1"/>
  <c r="E49" i="1" s="1"/>
  <c r="E50" i="1" l="1"/>
  <c r="E56" i="1" s="1"/>
  <c r="F48" i="1"/>
  <c r="F50" i="1" s="1"/>
  <c r="F56" i="1" s="1"/>
</calcChain>
</file>

<file path=xl/sharedStrings.xml><?xml version="1.0" encoding="utf-8"?>
<sst xmlns="http://schemas.openxmlformats.org/spreadsheetml/2006/main" count="71" uniqueCount="59">
  <si>
    <t>RENTA LIQUIDA GRAVABLE</t>
  </si>
  <si>
    <t>(+)</t>
  </si>
  <si>
    <t>MAS GANANCIAS OCASIONALES</t>
  </si>
  <si>
    <t>(-)</t>
  </si>
  <si>
    <t>IMPUESTO DE RENTA ORDINARIO</t>
  </si>
  <si>
    <t>DESCUENTOS TRIBUTARIOS IMPUESTO DEL EXTERIOR</t>
  </si>
  <si>
    <t>BENEFICIOS TRASLADABLES A SOCIOS</t>
  </si>
  <si>
    <t>=</t>
  </si>
  <si>
    <t>UTILIDAD MAXIMA A SER DISTRIBUIDA COMO NO GRAVADA</t>
  </si>
  <si>
    <t>(=)</t>
  </si>
  <si>
    <t>UTILIDAD A DISTRIBUIR GRAVADA</t>
  </si>
  <si>
    <t>DIVIDENDOS Y PARTICIPACIONES CAN (Perú - Ecuador - Bolivia)</t>
  </si>
  <si>
    <t>Reserva Legal</t>
  </si>
  <si>
    <t>Dividendos a Distribuir</t>
  </si>
  <si>
    <t>UTILIDAD COMERCIAL A DISTRIBUIR (Según Estados Financieros)</t>
  </si>
  <si>
    <t>Dividendos a distribuir como Gravados</t>
  </si>
  <si>
    <t>(la Reserva legal la restamos de los dividendos gravados)</t>
  </si>
  <si>
    <t>Dividendos no gravados</t>
  </si>
  <si>
    <t>Total Utilidad a Distribuir</t>
  </si>
  <si>
    <t>% de participación</t>
  </si>
  <si>
    <t>Socio Persona Natural</t>
  </si>
  <si>
    <t>Socio Persona Juridica</t>
  </si>
  <si>
    <t>Retencion no gravados</t>
  </si>
  <si>
    <t>Articulo 242</t>
  </si>
  <si>
    <t>Rangos UVT</t>
  </si>
  <si>
    <t>Desde</t>
  </si>
  <si>
    <t>Hasta</t>
  </si>
  <si>
    <t>en adelante</t>
  </si>
  <si>
    <t>Rangos en pesos</t>
  </si>
  <si>
    <t>Tarifa</t>
  </si>
  <si>
    <t>Impuesto</t>
  </si>
  <si>
    <t>Dividendos en uvt menos 300 uvt )*15%</t>
  </si>
  <si>
    <t>dividendos en uvt</t>
  </si>
  <si>
    <t>Retencion en uvt</t>
  </si>
  <si>
    <t>Parte No gravada</t>
  </si>
  <si>
    <t>Parte Gravada</t>
  </si>
  <si>
    <t>Dividendo Gravado</t>
  </si>
  <si>
    <t>Dividendos en uvt</t>
  </si>
  <si>
    <t>Retencion articulo 240</t>
  </si>
  <si>
    <t>Base para el articulo 242</t>
  </si>
  <si>
    <t>Total retencion parte gravada</t>
  </si>
  <si>
    <t>Total Impuesto</t>
  </si>
  <si>
    <t>Art 242</t>
  </si>
  <si>
    <t>articulo 242</t>
  </si>
  <si>
    <t>Determinación de Dividendos Gravados y No Gravados</t>
  </si>
  <si>
    <t>Distribucion para cada accionista:</t>
  </si>
  <si>
    <t>www.verticeaccounts.com</t>
  </si>
  <si>
    <t>(Articulo 48 y 49 Estatuto Tributario)</t>
  </si>
  <si>
    <t>Dividendo no gravado (art 242, 242-1)</t>
  </si>
  <si>
    <t>Retencion articulo (242, 242-1)</t>
  </si>
  <si>
    <t>* Recuerde que por ingresos provenientes de dividendos se debe pagar aportes de seguridad social.</t>
  </si>
  <si>
    <t>*Este impuesto se Recauda totalmente or el mecanismo de Retención en la fuente.</t>
  </si>
  <si>
    <t>Los dividendos y participaciones pagados o abonados en cuenta a personas naturales residentes y sucesiones ilíquidas de causantes que al momento de su muerte eran residentes del país, provenientes de distribución de utilidades que hubieren sido consideradas como ingreso no constitutivo de renta ni ganancia ocasional, conforme a lo dispuesto en el numeral 3 del artículo 49 de este Estatuto, estarán sujetas a la siguiente tarifa del impuesto sobre la renta:</t>
  </si>
  <si>
    <t>Los dividenbos y participaciones pagados o abonados en cuenta a personas naturales residentes y sucesiones ilíquidas de causantes que al momento de su muerte eran residentes del país, provenientes de distribuciones de utilidades gravadas conforme a lo dispuesto en el parágrafo 2° del artículo 49, estarán sujetos a la tarifa señalada en el artículo 240, según el periodo gravable en que se paguen o abonen en cuenta, caso en el cual el impuesto señalado en el inciso anterior, se aplicará una vez disminuido este impuesto. A esta misma tarifa estarán gravados los dividendos y participaciones recibidos de sociedades y entidades extranjeras.</t>
  </si>
  <si>
    <r>
      <t>PAR. </t>
    </r>
    <r>
      <rPr>
        <sz val="11"/>
        <color rgb="FF000000"/>
        <rFont val="Arial"/>
        <family val="2"/>
      </rPr>
      <t>El impuesto sobre la renta de que trata este artículo será retenido en la fuente sobre el valor bruto de los pagos o abonos en cuenta por concepto de dividendos o participaciones.</t>
    </r>
  </si>
  <si>
    <t> La retención en la fuente del artículo 242-1 del Estatuto Tributario será descontable para el accionista persona natural residente. En estos casos el impuesto sobre la renta se reduciría en el valor de la retención en la fuente trasladada al accionista persona natural residente.</t>
  </si>
  <si>
    <t>IMPUESTO GANAnCIAS OCASIONALES</t>
  </si>
  <si>
    <t>Distribución determinada en la asamblea Ordinaria</t>
  </si>
  <si>
    <t>Cálculo de Dividendos año gravable 2019 y su correspondiente Retención en la Fuente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</si>
</sst>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quot;$&quot;* #,##0_-;_-&quot;$&quot;* &quot;-&quot;_-;_-@_-"/>
    <numFmt numFmtId="41" formatCode="_-* #,##0_-;\-* #,##0_-;_-* &quot;-&quot;_-;_-@_-"/>
    <numFmt numFmtId="43" formatCode="_-* #,##0.00_-;\-* #,##0.00_-;_-* &quot;-&quot;??_-;_-@_-"/>
    <numFmt numFmtId="164" formatCode="###,###,###,##0.00"/>
    <numFmt numFmtId="165" formatCode="_-* #,##0_-;\-* #,##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11"/>
      <color theme="1"/>
      <name val="Calibri"/>
      <family val="2"/>
      <scheme val="minor"/>
    </font>
    <font>
      <sz val="12"/>
      <color theme="1"/>
      <name val="Calibri"/>
      <family val="2"/>
      <scheme val="minor"/>
    </font>
    <font>
      <u/>
      <sz val="11"/>
      <color theme="10"/>
      <name val="Calibri"/>
      <family val="2"/>
      <scheme val="minor"/>
    </font>
    <font>
      <sz val="11"/>
      <color rgb="FF000000"/>
      <name val="Arial"/>
      <family val="2"/>
    </font>
    <font>
      <b/>
      <sz val="11"/>
      <color rgb="FF008000"/>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7" fillId="0" borderId="0" applyNumberFormat="0" applyFill="0" applyBorder="0" applyAlignment="0" applyProtection="0"/>
  </cellStyleXfs>
  <cellXfs count="69">
    <xf numFmtId="0" fontId="0" fillId="0" borderId="0" xfId="0"/>
    <xf numFmtId="0" fontId="2" fillId="0" borderId="0" xfId="0" applyFont="1"/>
    <xf numFmtId="43" fontId="0" fillId="0" borderId="0" xfId="1" applyFont="1"/>
    <xf numFmtId="165" fontId="0" fillId="0" borderId="0" xfId="1" applyNumberFormat="1" applyFont="1"/>
    <xf numFmtId="0" fontId="0" fillId="2" borderId="0" xfId="0" applyFill="1"/>
    <xf numFmtId="9" fontId="0" fillId="0" borderId="0" xfId="0" applyNumberFormat="1"/>
    <xf numFmtId="43" fontId="0" fillId="2" borderId="0" xfId="1" applyFont="1" applyFill="1"/>
    <xf numFmtId="0" fontId="2" fillId="0" borderId="2" xfId="0" applyFont="1" applyBorder="1"/>
    <xf numFmtId="0" fontId="2" fillId="0" borderId="3" xfId="0" applyFont="1" applyBorder="1"/>
    <xf numFmtId="165" fontId="2" fillId="0" borderId="4" xfId="1" applyNumberFormat="1" applyFont="1" applyBorder="1"/>
    <xf numFmtId="165" fontId="2" fillId="0" borderId="4" xfId="0" applyNumberFormat="1" applyFont="1" applyBorder="1"/>
    <xf numFmtId="0" fontId="2" fillId="0" borderId="0" xfId="0" applyFont="1" applyBorder="1"/>
    <xf numFmtId="165" fontId="2" fillId="0" borderId="0" xfId="1" applyNumberFormat="1" applyFont="1" applyBorder="1"/>
    <xf numFmtId="0" fontId="0" fillId="0" borderId="5" xfId="0" applyBorder="1"/>
    <xf numFmtId="0" fontId="0" fillId="0" borderId="0" xfId="0" applyBorder="1"/>
    <xf numFmtId="165" fontId="0" fillId="0" borderId="6" xfId="1" applyNumberFormat="1" applyFont="1" applyBorder="1"/>
    <xf numFmtId="0" fontId="2" fillId="0" borderId="7" xfId="0" applyFont="1" applyBorder="1"/>
    <xf numFmtId="0" fontId="2" fillId="0" borderId="8" xfId="0" applyFont="1" applyBorder="1"/>
    <xf numFmtId="165" fontId="2" fillId="0" borderId="9" xfId="1" applyNumberFormat="1" applyFont="1" applyBorder="1"/>
    <xf numFmtId="0" fontId="0" fillId="0" borderId="3" xfId="0" applyBorder="1"/>
    <xf numFmtId="0" fontId="0" fillId="0" borderId="4" xfId="0" applyBorder="1"/>
    <xf numFmtId="164" fontId="0" fillId="0" borderId="5" xfId="0" applyNumberFormat="1" applyBorder="1" applyAlignment="1">
      <alignment horizontal="right"/>
    </xf>
    <xf numFmtId="164" fontId="3" fillId="0" borderId="0" xfId="0" applyNumberFormat="1" applyFont="1" applyBorder="1"/>
    <xf numFmtId="164" fontId="0" fillId="0" borderId="0" xfId="0" applyNumberFormat="1" applyBorder="1"/>
    <xf numFmtId="41" fontId="0" fillId="0" borderId="6" xfId="2" applyFont="1" applyBorder="1"/>
    <xf numFmtId="164" fontId="2" fillId="0" borderId="5" xfId="0" applyNumberFormat="1" applyFont="1" applyBorder="1" applyAlignment="1">
      <alignment horizontal="right"/>
    </xf>
    <xf numFmtId="164" fontId="2" fillId="0" borderId="0" xfId="0" applyNumberFormat="1" applyFont="1" applyBorder="1"/>
    <xf numFmtId="164" fontId="2" fillId="3" borderId="5" xfId="0" applyNumberFormat="1" applyFont="1" applyFill="1" applyBorder="1" applyAlignment="1">
      <alignment horizontal="right"/>
    </xf>
    <xf numFmtId="164" fontId="4" fillId="3" borderId="0" xfId="0" applyNumberFormat="1" applyFont="1" applyFill="1" applyBorder="1"/>
    <xf numFmtId="164" fontId="2" fillId="3" borderId="0" xfId="0" applyNumberFormat="1" applyFont="1" applyFill="1" applyBorder="1"/>
    <xf numFmtId="41" fontId="2" fillId="3" borderId="6" xfId="2" applyFont="1" applyFill="1" applyBorder="1"/>
    <xf numFmtId="0" fontId="0" fillId="0" borderId="5" xfId="0" applyBorder="1" applyAlignment="1">
      <alignment horizontal="right"/>
    </xf>
    <xf numFmtId="0" fontId="3" fillId="0" borderId="0" xfId="0" applyFont="1" applyBorder="1"/>
    <xf numFmtId="164" fontId="4" fillId="0" borderId="0" xfId="0" applyNumberFormat="1" applyFont="1" applyBorder="1"/>
    <xf numFmtId="42" fontId="6" fillId="5" borderId="6" xfId="3" applyFont="1" applyFill="1" applyBorder="1"/>
    <xf numFmtId="0" fontId="2" fillId="4" borderId="7" xfId="0" applyFont="1" applyFill="1" applyBorder="1" applyAlignment="1">
      <alignment horizontal="right"/>
    </xf>
    <xf numFmtId="164" fontId="4" fillId="4" borderId="8" xfId="0" applyNumberFormat="1" applyFont="1" applyFill="1" applyBorder="1"/>
    <xf numFmtId="0" fontId="2" fillId="4" borderId="8" xfId="0" applyFont="1" applyFill="1" applyBorder="1"/>
    <xf numFmtId="41" fontId="2" fillId="4" borderId="9" xfId="2" applyFont="1" applyFill="1" applyBorder="1"/>
    <xf numFmtId="9" fontId="0" fillId="0" borderId="6" xfId="0" applyNumberFormat="1" applyBorder="1" applyAlignment="1">
      <alignment horizontal="center"/>
    </xf>
    <xf numFmtId="9" fontId="0" fillId="0" borderId="10" xfId="0" applyNumberFormat="1" applyBorder="1" applyAlignment="1">
      <alignment horizontal="center"/>
    </xf>
    <xf numFmtId="165" fontId="0" fillId="0" borderId="10" xfId="1" applyNumberFormat="1" applyFont="1" applyBorder="1"/>
    <xf numFmtId="165" fontId="2" fillId="0" borderId="1" xfId="1" applyNumberFormat="1" applyFont="1" applyBorder="1"/>
    <xf numFmtId="0" fontId="0" fillId="0" borderId="6" xfId="0" applyBorder="1"/>
    <xf numFmtId="0" fontId="2" fillId="0" borderId="4" xfId="0" applyFont="1" applyBorder="1"/>
    <xf numFmtId="0" fontId="0" fillId="2" borderId="5" xfId="0" applyFill="1" applyBorder="1"/>
    <xf numFmtId="0" fontId="0" fillId="2" borderId="0" xfId="0" applyFill="1" applyBorder="1"/>
    <xf numFmtId="165" fontId="0" fillId="2" borderId="6" xfId="1" applyNumberFormat="1" applyFont="1" applyFill="1" applyBorder="1"/>
    <xf numFmtId="0" fontId="0" fillId="0" borderId="10" xfId="0" applyBorder="1"/>
    <xf numFmtId="165" fontId="0" fillId="2" borderId="10" xfId="0" applyNumberFormat="1" applyFill="1" applyBorder="1"/>
    <xf numFmtId="165" fontId="0" fillId="0" borderId="10" xfId="0" applyNumberFormat="1" applyBorder="1"/>
    <xf numFmtId="165" fontId="2" fillId="0" borderId="1" xfId="0" applyNumberFormat="1" applyFont="1" applyBorder="1"/>
    <xf numFmtId="0" fontId="2" fillId="2" borderId="2" xfId="0" applyFont="1" applyFill="1" applyBorder="1"/>
    <xf numFmtId="0" fontId="2" fillId="2" borderId="3" xfId="0" applyFont="1" applyFill="1" applyBorder="1"/>
    <xf numFmtId="165" fontId="2" fillId="2" borderId="1" xfId="1" applyNumberFormat="1" applyFont="1" applyFill="1" applyBorder="1"/>
    <xf numFmtId="0" fontId="7" fillId="0" borderId="0" xfId="4"/>
    <xf numFmtId="0" fontId="5" fillId="6" borderId="2" xfId="0" applyFont="1" applyFill="1" applyBorder="1"/>
    <xf numFmtId="0" fontId="0" fillId="6" borderId="3" xfId="0" applyFill="1" applyBorder="1"/>
    <xf numFmtId="0" fontId="0" fillId="6" borderId="4" xfId="0" applyFill="1" applyBorder="1"/>
    <xf numFmtId="0" fontId="4" fillId="6"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5" fillId="6" borderId="3" xfId="0" applyFont="1" applyFill="1" applyBorder="1"/>
    <xf numFmtId="0" fontId="8" fillId="0" borderId="0" xfId="0" applyFont="1" applyAlignment="1">
      <alignment horizontal="left" vertical="top"/>
    </xf>
    <xf numFmtId="0" fontId="9" fillId="0" borderId="0" xfId="0" applyFont="1" applyAlignment="1">
      <alignment horizontal="left" vertical="top"/>
    </xf>
    <xf numFmtId="0" fontId="2"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8" fillId="0" borderId="0" xfId="0" applyFont="1" applyAlignment="1">
      <alignment horizontal="left" vertical="top" wrapText="1"/>
    </xf>
  </cellXfs>
  <cellStyles count="5">
    <cellStyle name="Hipervínculo" xfId="4" builtinId="8"/>
    <cellStyle name="Millares" xfId="1" builtinId="3"/>
    <cellStyle name="Millares [0]" xfId="2" builtinId="6"/>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26255</xdr:colOff>
      <xdr:row>17</xdr:row>
      <xdr:rowOff>146539</xdr:rowOff>
    </xdr:from>
    <xdr:to>
      <xdr:col>8</xdr:col>
      <xdr:colOff>583101</xdr:colOff>
      <xdr:row>21</xdr:row>
      <xdr:rowOff>58616</xdr:rowOff>
    </xdr:to>
    <xdr:sp macro="" textlink="">
      <xdr:nvSpPr>
        <xdr:cNvPr id="2" name="Llamada de flecha a la izquierda 1"/>
        <xdr:cNvSpPr/>
      </xdr:nvSpPr>
      <xdr:spPr>
        <a:xfrm>
          <a:off x="4979255" y="2051539"/>
          <a:ext cx="3176221" cy="682015"/>
        </a:xfrm>
        <a:prstGeom prst="leftArrowCallou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60448</xdr:colOff>
      <xdr:row>17</xdr:row>
      <xdr:rowOff>142264</xdr:rowOff>
    </xdr:from>
    <xdr:to>
      <xdr:col>8</xdr:col>
      <xdr:colOff>468313</xdr:colOff>
      <xdr:row>21</xdr:row>
      <xdr:rowOff>31750</xdr:rowOff>
    </xdr:to>
    <xdr:sp macro="" textlink="">
      <xdr:nvSpPr>
        <xdr:cNvPr id="3" name="CuadroTexto 2"/>
        <xdr:cNvSpPr txBox="1"/>
      </xdr:nvSpPr>
      <xdr:spPr>
        <a:xfrm>
          <a:off x="6108823" y="2047264"/>
          <a:ext cx="1931865" cy="65942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800">
              <a:solidFill>
                <a:schemeClr val="bg1"/>
              </a:solidFill>
            </a:rPr>
            <a:t>Tomamos</a:t>
          </a:r>
          <a:r>
            <a:rPr lang="es-CO" sz="800" baseline="0">
              <a:solidFill>
                <a:schemeClr val="bg1"/>
              </a:solidFill>
            </a:rPr>
            <a:t> la utilidad a distribuir y le restamos la utilidad maxima a ser distribuida como no gravada, el resultado sera la utilidad Gravada</a:t>
          </a:r>
        </a:p>
        <a:p>
          <a:endParaRPr lang="es-CO" sz="1100"/>
        </a:p>
      </xdr:txBody>
    </xdr:sp>
    <xdr:clientData/>
  </xdr:twoCellAnchor>
  <xdr:twoCellAnchor editAs="oneCell">
    <xdr:from>
      <xdr:col>0</xdr:col>
      <xdr:colOff>0</xdr:colOff>
      <xdr:row>0</xdr:row>
      <xdr:rowOff>15875</xdr:rowOff>
    </xdr:from>
    <xdr:to>
      <xdr:col>5</xdr:col>
      <xdr:colOff>1016000</xdr:colOff>
      <xdr:row>4</xdr:row>
      <xdr:rowOff>100828</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75"/>
          <a:ext cx="5969000" cy="846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rticeaccoun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59"/>
  <sheetViews>
    <sheetView showGridLines="0" tabSelected="1" topLeftCell="A2" zoomScale="120" zoomScaleNormal="120" workbookViewId="0">
      <selection activeCell="B8" sqref="B8:F8"/>
    </sheetView>
  </sheetViews>
  <sheetFormatPr baseColWidth="10" defaultRowHeight="15" x14ac:dyDescent="0.25"/>
  <cols>
    <col min="1" max="1" width="5.5703125" customWidth="1"/>
    <col min="2" max="2" width="3.5703125" customWidth="1"/>
    <col min="4" max="4" width="37.28515625" customWidth="1"/>
    <col min="5" max="6" width="16.42578125" customWidth="1"/>
  </cols>
  <sheetData>
    <row r="5" spans="1:6" ht="8.25" customHeight="1" x14ac:dyDescent="0.25"/>
    <row r="6" spans="1:6" x14ac:dyDescent="0.25">
      <c r="A6" s="55" t="s">
        <v>46</v>
      </c>
    </row>
    <row r="7" spans="1:6" x14ac:dyDescent="0.25">
      <c r="B7" s="64" t="s">
        <v>58</v>
      </c>
      <c r="C7" s="64"/>
      <c r="D7" s="64"/>
      <c r="E7" s="64"/>
      <c r="F7" s="64"/>
    </row>
    <row r="8" spans="1:6" x14ac:dyDescent="0.25">
      <c r="B8" s="64" t="s">
        <v>47</v>
      </c>
      <c r="C8" s="64"/>
      <c r="D8" s="64"/>
      <c r="E8" s="64"/>
      <c r="F8" s="64"/>
    </row>
    <row r="10" spans="1:6" x14ac:dyDescent="0.25">
      <c r="B10" s="65" t="s">
        <v>44</v>
      </c>
      <c r="C10" s="66"/>
      <c r="D10" s="66"/>
      <c r="E10" s="67"/>
    </row>
    <row r="11" spans="1:6" x14ac:dyDescent="0.25">
      <c r="B11" s="21"/>
      <c r="C11" s="22" t="s">
        <v>0</v>
      </c>
      <c r="D11" s="23"/>
      <c r="E11" s="24">
        <v>759200000</v>
      </c>
    </row>
    <row r="12" spans="1:6" x14ac:dyDescent="0.25">
      <c r="B12" s="25" t="s">
        <v>1</v>
      </c>
      <c r="C12" s="22" t="s">
        <v>2</v>
      </c>
      <c r="D12" s="26"/>
      <c r="E12" s="24">
        <v>0</v>
      </c>
    </row>
    <row r="13" spans="1:6" x14ac:dyDescent="0.25">
      <c r="B13" s="25" t="s">
        <v>3</v>
      </c>
      <c r="C13" s="22" t="s">
        <v>4</v>
      </c>
      <c r="D13" s="23"/>
      <c r="E13" s="24">
        <v>250536000</v>
      </c>
    </row>
    <row r="14" spans="1:6" x14ac:dyDescent="0.25">
      <c r="B14" s="25" t="s">
        <v>3</v>
      </c>
      <c r="C14" s="22" t="s">
        <v>56</v>
      </c>
      <c r="D14" s="23"/>
      <c r="E14" s="24">
        <v>0</v>
      </c>
    </row>
    <row r="15" spans="1:6" x14ac:dyDescent="0.25">
      <c r="B15" s="25" t="s">
        <v>3</v>
      </c>
      <c r="C15" s="22" t="s">
        <v>5</v>
      </c>
      <c r="D15" s="23"/>
      <c r="E15" s="24"/>
    </row>
    <row r="16" spans="1:6" x14ac:dyDescent="0.25">
      <c r="B16" s="25" t="s">
        <v>1</v>
      </c>
      <c r="C16" s="22" t="s">
        <v>11</v>
      </c>
      <c r="D16" s="26"/>
      <c r="E16" s="24"/>
    </row>
    <row r="17" spans="2:6" x14ac:dyDescent="0.25">
      <c r="B17" s="25" t="s">
        <v>1</v>
      </c>
      <c r="C17" s="22" t="s">
        <v>6</v>
      </c>
      <c r="D17" s="26"/>
      <c r="E17" s="24"/>
    </row>
    <row r="18" spans="2:6" x14ac:dyDescent="0.25">
      <c r="B18" s="27" t="s">
        <v>7</v>
      </c>
      <c r="C18" s="28" t="s">
        <v>8</v>
      </c>
      <c r="D18" s="29"/>
      <c r="E18" s="30">
        <f>+E11+E12-E13-E14-E15+E16+E17</f>
        <v>508664000</v>
      </c>
    </row>
    <row r="19" spans="2:6" x14ac:dyDescent="0.25">
      <c r="B19" s="31"/>
      <c r="C19" s="32"/>
      <c r="D19" s="14"/>
      <c r="E19" s="24"/>
    </row>
    <row r="20" spans="2:6" ht="15.75" x14ac:dyDescent="0.25">
      <c r="B20" s="31"/>
      <c r="C20" s="33" t="s">
        <v>14</v>
      </c>
      <c r="D20" s="11"/>
      <c r="E20" s="34">
        <v>684321000</v>
      </c>
    </row>
    <row r="21" spans="2:6" x14ac:dyDescent="0.25">
      <c r="B21" s="31" t="s">
        <v>3</v>
      </c>
      <c r="C21" s="22" t="s">
        <v>8</v>
      </c>
      <c r="D21" s="14"/>
      <c r="E21" s="24">
        <f>+E18</f>
        <v>508664000</v>
      </c>
    </row>
    <row r="22" spans="2:6" x14ac:dyDescent="0.25">
      <c r="B22" s="35" t="s">
        <v>9</v>
      </c>
      <c r="C22" s="36" t="s">
        <v>10</v>
      </c>
      <c r="D22" s="37"/>
      <c r="E22" s="38">
        <f>+IF(E20-E21&lt;0,0,E20-E21)</f>
        <v>175657000</v>
      </c>
    </row>
    <row r="25" spans="2:6" x14ac:dyDescent="0.25">
      <c r="B25" s="7" t="s">
        <v>57</v>
      </c>
      <c r="C25" s="19"/>
      <c r="D25" s="19"/>
      <c r="E25" s="20"/>
    </row>
    <row r="26" spans="2:6" x14ac:dyDescent="0.25">
      <c r="B26" s="13" t="s">
        <v>12</v>
      </c>
      <c r="C26" s="14"/>
      <c r="D26" s="14"/>
      <c r="E26" s="15">
        <v>0</v>
      </c>
    </row>
    <row r="27" spans="2:6" x14ac:dyDescent="0.25">
      <c r="B27" s="13" t="s">
        <v>13</v>
      </c>
      <c r="C27" s="14"/>
      <c r="D27" s="14"/>
      <c r="E27" s="15">
        <f>+E20-E26</f>
        <v>684321000</v>
      </c>
    </row>
    <row r="28" spans="2:6" ht="8.25" customHeight="1" x14ac:dyDescent="0.25">
      <c r="B28" s="13"/>
      <c r="C28" s="14"/>
      <c r="D28" s="14"/>
      <c r="E28" s="15"/>
    </row>
    <row r="29" spans="2:6" x14ac:dyDescent="0.25">
      <c r="B29" s="13" t="s">
        <v>15</v>
      </c>
      <c r="C29" s="14"/>
      <c r="D29" s="14"/>
      <c r="E29" s="15">
        <f>+E22-E26</f>
        <v>175657000</v>
      </c>
      <c r="F29" t="s">
        <v>16</v>
      </c>
    </row>
    <row r="30" spans="2:6" x14ac:dyDescent="0.25">
      <c r="B30" s="13" t="s">
        <v>17</v>
      </c>
      <c r="C30" s="14"/>
      <c r="D30" s="14"/>
      <c r="E30" s="15">
        <f>+E18</f>
        <v>508664000</v>
      </c>
    </row>
    <row r="31" spans="2:6" x14ac:dyDescent="0.25">
      <c r="B31" s="16" t="s">
        <v>18</v>
      </c>
      <c r="C31" s="17"/>
      <c r="D31" s="17"/>
      <c r="E31" s="18">
        <f>SUM(E29:E30)</f>
        <v>684321000</v>
      </c>
    </row>
    <row r="32" spans="2:6" x14ac:dyDescent="0.25">
      <c r="E32" s="3"/>
    </row>
    <row r="33" spans="2:6" x14ac:dyDescent="0.25">
      <c r="B33" s="1" t="s">
        <v>45</v>
      </c>
      <c r="E33" s="3"/>
    </row>
    <row r="34" spans="2:6" ht="7.5" customHeight="1" x14ac:dyDescent="0.25">
      <c r="E34" s="3"/>
    </row>
    <row r="35" spans="2:6" ht="21" customHeight="1" x14ac:dyDescent="0.25">
      <c r="B35" s="56" t="s">
        <v>34</v>
      </c>
      <c r="C35" s="57"/>
      <c r="D35" s="58"/>
      <c r="E35" s="59" t="s">
        <v>20</v>
      </c>
      <c r="F35" s="60" t="s">
        <v>21</v>
      </c>
    </row>
    <row r="36" spans="2:6" x14ac:dyDescent="0.25">
      <c r="B36" s="13" t="s">
        <v>19</v>
      </c>
      <c r="C36" s="14"/>
      <c r="D36" s="43"/>
      <c r="E36" s="40">
        <v>0.5</v>
      </c>
      <c r="F36" s="39">
        <v>0.5</v>
      </c>
    </row>
    <row r="37" spans="2:6" x14ac:dyDescent="0.25">
      <c r="B37" s="13" t="s">
        <v>48</v>
      </c>
      <c r="C37" s="14"/>
      <c r="D37" s="43"/>
      <c r="E37" s="41">
        <f>+E30*E36</f>
        <v>254332000</v>
      </c>
      <c r="F37" s="15">
        <f>+E30*F36</f>
        <v>254332000</v>
      </c>
    </row>
    <row r="38" spans="2:6" x14ac:dyDescent="0.25">
      <c r="B38" s="7" t="s">
        <v>22</v>
      </c>
      <c r="C38" s="8"/>
      <c r="D38" s="44"/>
      <c r="E38" s="42">
        <f>+E42*34270</f>
        <v>36607650</v>
      </c>
      <c r="F38" s="9">
        <f>+F37*7.5%</f>
        <v>19074900</v>
      </c>
    </row>
    <row r="39" spans="2:6" x14ac:dyDescent="0.25">
      <c r="B39" s="11"/>
      <c r="C39" s="11"/>
      <c r="D39" s="11"/>
      <c r="E39" s="12"/>
      <c r="F39" s="12"/>
    </row>
    <row r="40" spans="2:6" s="4" customFormat="1" hidden="1" x14ac:dyDescent="0.25">
      <c r="B40" s="4" t="s">
        <v>43</v>
      </c>
    </row>
    <row r="41" spans="2:6" s="4" customFormat="1" hidden="1" x14ac:dyDescent="0.25">
      <c r="B41" s="4" t="s">
        <v>32</v>
      </c>
      <c r="E41" s="6">
        <f>+E37/34270</f>
        <v>7421.4181499854103</v>
      </c>
    </row>
    <row r="42" spans="2:6" s="4" customFormat="1" hidden="1" x14ac:dyDescent="0.25">
      <c r="B42" s="4" t="s">
        <v>33</v>
      </c>
      <c r="E42" s="4">
        <f>+IF(E41&gt;300,(E41-300)*15%,0)</f>
        <v>1068.2127224978115</v>
      </c>
    </row>
    <row r="43" spans="2:6" hidden="1" x14ac:dyDescent="0.25"/>
    <row r="44" spans="2:6" ht="24" x14ac:dyDescent="0.25">
      <c r="B44" s="56" t="s">
        <v>35</v>
      </c>
      <c r="C44" s="61"/>
      <c r="D44" s="57"/>
      <c r="E44" s="59" t="s">
        <v>20</v>
      </c>
      <c r="F44" s="60" t="s">
        <v>21</v>
      </c>
    </row>
    <row r="45" spans="2:6" x14ac:dyDescent="0.25">
      <c r="B45" s="13" t="s">
        <v>19</v>
      </c>
      <c r="C45" s="14"/>
      <c r="D45" s="14"/>
      <c r="E45" s="40">
        <v>0.5</v>
      </c>
      <c r="F45" s="39">
        <v>0.5</v>
      </c>
    </row>
    <row r="46" spans="2:6" x14ac:dyDescent="0.25">
      <c r="B46" s="13" t="s">
        <v>36</v>
      </c>
      <c r="C46" s="14"/>
      <c r="D46" s="14"/>
      <c r="E46" s="48">
        <f>+E29*E45</f>
        <v>87828500</v>
      </c>
      <c r="F46" s="15">
        <f>+E29*F45</f>
        <v>87828500</v>
      </c>
    </row>
    <row r="47" spans="2:6" x14ac:dyDescent="0.25">
      <c r="B47" s="13" t="s">
        <v>38</v>
      </c>
      <c r="C47" s="14"/>
      <c r="D47" s="14"/>
      <c r="E47" s="41">
        <f>+E46*33%</f>
        <v>28983405</v>
      </c>
      <c r="F47" s="15">
        <f>+F46*33%</f>
        <v>28983405</v>
      </c>
    </row>
    <row r="48" spans="2:6" s="4" customFormat="1" hidden="1" x14ac:dyDescent="0.25">
      <c r="B48" s="45" t="s">
        <v>39</v>
      </c>
      <c r="C48" s="46"/>
      <c r="D48" s="46"/>
      <c r="E48" s="49">
        <f>+E46-E47</f>
        <v>58845095</v>
      </c>
      <c r="F48" s="47">
        <f>+F46-F47</f>
        <v>58845095</v>
      </c>
    </row>
    <row r="49" spans="2:7" x14ac:dyDescent="0.25">
      <c r="B49" s="13" t="s">
        <v>49</v>
      </c>
      <c r="C49" s="14"/>
      <c r="D49" s="14"/>
      <c r="E49" s="50">
        <f>+E54*34270</f>
        <v>7284614.2500000009</v>
      </c>
      <c r="F49" s="15">
        <f>+F48*7.5%</f>
        <v>4413382.125</v>
      </c>
    </row>
    <row r="50" spans="2:7" x14ac:dyDescent="0.25">
      <c r="B50" s="7" t="s">
        <v>40</v>
      </c>
      <c r="C50" s="8"/>
      <c r="D50" s="8"/>
      <c r="E50" s="51">
        <f>+E47+E49</f>
        <v>36268019.25</v>
      </c>
      <c r="F50" s="10">
        <f>+F47+F49</f>
        <v>33396787.125</v>
      </c>
    </row>
    <row r="52" spans="2:7" hidden="1" x14ac:dyDescent="0.25">
      <c r="B52" t="s">
        <v>42</v>
      </c>
    </row>
    <row r="53" spans="2:7" s="4" customFormat="1" hidden="1" x14ac:dyDescent="0.25">
      <c r="B53" s="4" t="s">
        <v>37</v>
      </c>
      <c r="E53" s="4">
        <f>+E48/34270</f>
        <v>1717.1022760431865</v>
      </c>
    </row>
    <row r="54" spans="2:7" s="4" customFormat="1" hidden="1" x14ac:dyDescent="0.25">
      <c r="B54" s="4" t="s">
        <v>33</v>
      </c>
      <c r="E54" s="4">
        <f>+IF(E53&gt;300,(E53-300)*15%,0)</f>
        <v>212.56534140647798</v>
      </c>
    </row>
    <row r="55" spans="2:7" hidden="1" x14ac:dyDescent="0.25"/>
    <row r="56" spans="2:7" x14ac:dyDescent="0.25">
      <c r="B56" s="52" t="s">
        <v>41</v>
      </c>
      <c r="C56" s="53"/>
      <c r="D56" s="53"/>
      <c r="E56" s="54">
        <f>+E38+E50</f>
        <v>72875669.25</v>
      </c>
      <c r="F56" s="54">
        <f>+F38+F50</f>
        <v>52471687.125</v>
      </c>
    </row>
    <row r="58" spans="2:7" x14ac:dyDescent="0.25">
      <c r="B58" s="1" t="s">
        <v>50</v>
      </c>
      <c r="C58" s="1"/>
      <c r="D58" s="1"/>
      <c r="E58" s="1"/>
      <c r="F58" s="1"/>
      <c r="G58" s="1"/>
    </row>
    <row r="59" spans="2:7" x14ac:dyDescent="0.25">
      <c r="B59" s="1" t="s">
        <v>51</v>
      </c>
    </row>
  </sheetData>
  <mergeCells count="3">
    <mergeCell ref="B7:F7"/>
    <mergeCell ref="B10:E10"/>
    <mergeCell ref="B8:F8"/>
  </mergeCells>
  <hyperlinks>
    <hyperlink ref="A6" r:id="rId1"/>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2" workbookViewId="0">
      <selection activeCell="A11" sqref="A11"/>
    </sheetView>
  </sheetViews>
  <sheetFormatPr baseColWidth="10" defaultRowHeight="15" x14ac:dyDescent="0.25"/>
  <cols>
    <col min="4" max="4" width="14.140625" bestFit="1" customWidth="1"/>
  </cols>
  <sheetData>
    <row r="1" spans="1:7" x14ac:dyDescent="0.25">
      <c r="A1" t="s">
        <v>23</v>
      </c>
    </row>
    <row r="2" spans="1:7" ht="15" customHeight="1" x14ac:dyDescent="0.25">
      <c r="A2" s="68" t="s">
        <v>52</v>
      </c>
      <c r="B2" s="68"/>
      <c r="C2" s="68"/>
      <c r="D2" s="68"/>
      <c r="E2" s="68"/>
      <c r="F2" s="68"/>
      <c r="G2" s="68"/>
    </row>
    <row r="3" spans="1:7" x14ac:dyDescent="0.25">
      <c r="A3" s="68"/>
      <c r="B3" s="68"/>
      <c r="C3" s="68"/>
      <c r="D3" s="68"/>
      <c r="E3" s="68"/>
      <c r="F3" s="68"/>
      <c r="G3" s="68"/>
    </row>
    <row r="4" spans="1:7" x14ac:dyDescent="0.25">
      <c r="A4" s="68"/>
      <c r="B4" s="68"/>
      <c r="C4" s="68"/>
      <c r="D4" s="68"/>
      <c r="E4" s="68"/>
      <c r="F4" s="68"/>
      <c r="G4" s="68"/>
    </row>
    <row r="5" spans="1:7" x14ac:dyDescent="0.25">
      <c r="A5" s="68"/>
      <c r="B5" s="68"/>
      <c r="C5" s="68"/>
      <c r="D5" s="68"/>
      <c r="E5" s="68"/>
      <c r="F5" s="68"/>
      <c r="G5" s="68"/>
    </row>
    <row r="6" spans="1:7" x14ac:dyDescent="0.25">
      <c r="A6" s="68"/>
      <c r="B6" s="68"/>
      <c r="C6" s="68"/>
      <c r="D6" s="68"/>
      <c r="E6" s="68"/>
      <c r="F6" s="68"/>
      <c r="G6" s="68"/>
    </row>
    <row r="7" spans="1:7" x14ac:dyDescent="0.25">
      <c r="A7" s="68"/>
      <c r="B7" s="68"/>
      <c r="C7" s="68"/>
      <c r="D7" s="68"/>
      <c r="E7" s="68"/>
      <c r="F7" s="68"/>
      <c r="G7" s="68"/>
    </row>
    <row r="8" spans="1:7" x14ac:dyDescent="0.25">
      <c r="A8" s="68"/>
      <c r="B8" s="68"/>
      <c r="C8" s="68"/>
      <c r="D8" s="68"/>
      <c r="E8" s="68"/>
      <c r="F8" s="68"/>
      <c r="G8" s="68"/>
    </row>
    <row r="10" spans="1:7" x14ac:dyDescent="0.25">
      <c r="A10" t="s">
        <v>24</v>
      </c>
      <c r="C10" t="s">
        <v>28</v>
      </c>
      <c r="E10" t="s">
        <v>29</v>
      </c>
      <c r="F10" t="s">
        <v>30</v>
      </c>
    </row>
    <row r="11" spans="1:7" x14ac:dyDescent="0.25">
      <c r="A11" t="s">
        <v>25</v>
      </c>
      <c r="B11" t="s">
        <v>26</v>
      </c>
      <c r="C11" t="s">
        <v>25</v>
      </c>
      <c r="D11" t="s">
        <v>26</v>
      </c>
    </row>
    <row r="12" spans="1:7" x14ac:dyDescent="0.25">
      <c r="A12">
        <v>0</v>
      </c>
      <c r="B12">
        <v>300</v>
      </c>
      <c r="C12">
        <v>0</v>
      </c>
      <c r="D12" s="2">
        <f>+B12*34270</f>
        <v>10281000</v>
      </c>
      <c r="E12" s="5">
        <v>0</v>
      </c>
    </row>
    <row r="13" spans="1:7" x14ac:dyDescent="0.25">
      <c r="A13">
        <v>300</v>
      </c>
      <c r="B13" t="s">
        <v>27</v>
      </c>
      <c r="C13">
        <f>+A13*34270</f>
        <v>10281000</v>
      </c>
      <c r="D13" t="str">
        <f>+B13</f>
        <v>en adelante</v>
      </c>
      <c r="E13" s="5">
        <v>0.15</v>
      </c>
      <c r="F13" t="s">
        <v>31</v>
      </c>
    </row>
    <row r="15" spans="1:7" x14ac:dyDescent="0.25">
      <c r="A15" s="62" t="s">
        <v>53</v>
      </c>
    </row>
    <row r="16" spans="1:7" x14ac:dyDescent="0.25">
      <c r="A16" s="63" t="s">
        <v>54</v>
      </c>
    </row>
    <row r="17" spans="1:1" x14ac:dyDescent="0.25">
      <c r="A17" s="62" t="s">
        <v>55</v>
      </c>
    </row>
  </sheetData>
  <mergeCells count="1">
    <mergeCell ref="A2: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calculo impuesto por dividendos</vt:lpstr>
      <vt:lpstr>art 242</vt:lpstr>
    </vt:vector>
  </TitlesOfParts>
  <Company>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Full name</dc:creator>
  <cp:lastModifiedBy>Full name</cp:lastModifiedBy>
  <dcterms:created xsi:type="dcterms:W3CDTF">2019-08-08T10:03:13Z</dcterms:created>
  <dcterms:modified xsi:type="dcterms:W3CDTF">2019-08-09T01:45:24Z</dcterms:modified>
</cp:coreProperties>
</file>