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1805"/>
  </bookViews>
  <sheets>
    <sheet name="Hoja1" sheetId="1" r:id="rId1"/>
  </sheets>
  <definedNames>
    <definedName name="_0.522" localSheetId="0">Hoja1!$C$25</definedName>
    <definedName name="_0.522">Hoja1!$C$25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30" i="1" l="1"/>
  <c r="D38" i="1" l="1"/>
  <c r="D29" i="1"/>
  <c r="D24" i="1"/>
  <c r="D25" i="1"/>
  <c r="C31" i="1" l="1"/>
  <c r="D31" i="1" s="1"/>
  <c r="D30" i="1"/>
  <c r="D23" i="1"/>
  <c r="B16" i="1"/>
  <c r="D35" i="1" l="1"/>
  <c r="D36" i="1" s="1"/>
  <c r="D37" i="1"/>
  <c r="D26" i="1"/>
  <c r="D32" i="1"/>
  <c r="D39" i="1" l="1"/>
  <c r="J27" i="1" s="1"/>
</calcChain>
</file>

<file path=xl/sharedStrings.xml><?xml version="1.0" encoding="utf-8"?>
<sst xmlns="http://schemas.openxmlformats.org/spreadsheetml/2006/main" count="57" uniqueCount="53">
  <si>
    <t>SUELDO BASICO</t>
  </si>
  <si>
    <t>AUX. TRANSPORTE</t>
  </si>
  <si>
    <t>Salario minimo 2019</t>
  </si>
  <si>
    <t>Auxilio de transporte 2019</t>
  </si>
  <si>
    <t>Tipo</t>
  </si>
  <si>
    <t>Tarifa</t>
  </si>
  <si>
    <t>Actividades</t>
  </si>
  <si>
    <t>I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</si>
  <si>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</si>
  <si>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</si>
  <si>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</si>
  <si>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</si>
  <si>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</si>
  <si>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</si>
  <si>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Procesos manufactureros como fabricación de aceites, cervezas, vidrios, procesos de galvanización; transporte, servicios de vigilancia privada</t>
  </si>
  <si>
    <t>V</t>
  </si>
  <si>
    <t>Areneras, manejo de asbesto, Bomberos, manejo de explosivos, construcción, Explotación petrolera</t>
  </si>
  <si>
    <t>IMPORTANTE!</t>
  </si>
  <si>
    <t>Si</t>
  </si>
  <si>
    <t>Seguridad Social</t>
  </si>
  <si>
    <t>%</t>
  </si>
  <si>
    <t>Valor</t>
  </si>
  <si>
    <t>Salud</t>
  </si>
  <si>
    <t xml:space="preserve">Cesantias </t>
  </si>
  <si>
    <t>Fondo de Pensiones</t>
  </si>
  <si>
    <t>Intereses sobre cesantias</t>
  </si>
  <si>
    <t>ARL (riesgos laborales)</t>
  </si>
  <si>
    <t>Seleccione la tarifa:</t>
  </si>
  <si>
    <t xml:space="preserve">Prima </t>
  </si>
  <si>
    <t>Total Seguridad Social</t>
  </si>
  <si>
    <t>Vacaciones</t>
  </si>
  <si>
    <t>Parafiscales</t>
  </si>
  <si>
    <t>Total prestaciones sociales</t>
  </si>
  <si>
    <t>Caja Compensación Familiar</t>
  </si>
  <si>
    <t>ICBF</t>
  </si>
  <si>
    <t>SENA</t>
  </si>
  <si>
    <t>Total Parafiscales</t>
  </si>
  <si>
    <t>Salario a Asignar:</t>
  </si>
  <si>
    <t>Se encuentra exonerado de pago de aporte de Parafiscales y Salud Art. 114-1 E.T?</t>
  </si>
  <si>
    <t>RIESGOS:</t>
  </si>
  <si>
    <t>FORMATO CALCULO COSTO MENSUAL DE UN EMPLEADO</t>
  </si>
  <si>
    <t>www.verticeaccounts.com</t>
  </si>
  <si>
    <t>Provisión Prestaciones Sociales</t>
  </si>
  <si>
    <t>Costos a cargo del Empleador</t>
  </si>
  <si>
    <t>INFORMACIÓN Salario Mínino 2019</t>
  </si>
  <si>
    <t>marque con una "x" si es así.</t>
  </si>
  <si>
    <t xml:space="preserve">    Vertice Accounts</t>
  </si>
  <si>
    <r>
      <t xml:space="preserve">TOTAL COSTO MENSUAL </t>
    </r>
    <r>
      <rPr>
        <b/>
        <sz val="12"/>
        <color theme="0"/>
        <rFont val="Calibri"/>
        <family val="2"/>
        <scheme val="minor"/>
      </rPr>
      <t>(Salario + Seguridad Social + Parafiscales + Prestaciones Sociales)</t>
    </r>
  </si>
  <si>
    <t>x</t>
  </si>
  <si>
    <t xml:space="preserve">Elaboró: </t>
  </si>
  <si>
    <t>Robinson Rincón Velandia</t>
  </si>
  <si>
    <t>Contador Público Universidad Francisco de Paula Santander</t>
  </si>
  <si>
    <t>Cel: 314 477 8247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</si>
</sst>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&quot;$&quot;\ #,##0"/>
    <numFmt numFmtId="165" formatCode="0.0%"/>
    <numFmt numFmtId="166" formatCode="0.000%"/>
    <numFmt numFmtId="167" formatCode="[$$-240A]\ #,##0_);\([$$-240A]\ #,##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Arial Black"/>
      <family val="2"/>
    </font>
    <font>
      <u/>
      <sz val="11"/>
      <color theme="10"/>
      <name val="Calibri"/>
      <family val="2"/>
      <scheme val="minor"/>
    </font>
    <font>
      <b/>
      <u/>
      <sz val="14"/>
      <color rgb="FF0000FF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5" fontId="10" fillId="2" borderId="1" xfId="0" applyNumberFormat="1" applyFont="1" applyFill="1" applyBorder="1" applyAlignment="1" applyProtection="1">
      <alignment horizontal="center" vertical="center"/>
      <protection hidden="1"/>
    </xf>
    <xf numFmtId="9" fontId="10" fillId="2" borderId="1" xfId="0" applyNumberFormat="1" applyFont="1" applyFill="1" applyBorder="1" applyAlignment="1" applyProtection="1">
      <alignment horizontal="center" vertical="center"/>
      <protection hidden="1"/>
    </xf>
    <xf numFmtId="166" fontId="5" fillId="2" borderId="1" xfId="2" applyNumberFormat="1" applyFont="1" applyFill="1" applyBorder="1" applyAlignment="1" applyProtection="1">
      <alignment horizontal="center" vertical="center"/>
      <protection hidden="1"/>
    </xf>
    <xf numFmtId="9" fontId="5" fillId="2" borderId="21" xfId="2" applyNumberFormat="1" applyFont="1" applyFill="1" applyBorder="1" applyAlignment="1" applyProtection="1">
      <alignment horizontal="center" vertical="center"/>
      <protection hidden="1"/>
    </xf>
    <xf numFmtId="9" fontId="5" fillId="2" borderId="1" xfId="2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164" fontId="14" fillId="0" borderId="11" xfId="1" applyNumberFormat="1" applyFont="1" applyBorder="1" applyAlignment="1">
      <alignment horizontal="center"/>
    </xf>
    <xf numFmtId="164" fontId="14" fillId="0" borderId="19" xfId="1" applyNumberFormat="1" applyFont="1" applyBorder="1" applyAlignment="1">
      <alignment horizontal="center"/>
    </xf>
    <xf numFmtId="10" fontId="5" fillId="2" borderId="1" xfId="2" applyNumberFormat="1" applyFont="1" applyFill="1" applyBorder="1" applyAlignment="1" applyProtection="1">
      <alignment horizontal="center"/>
      <protection hidden="1"/>
    </xf>
    <xf numFmtId="10" fontId="10" fillId="2" borderId="1" xfId="2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0" fontId="11" fillId="3" borderId="8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5" fillId="0" borderId="0" xfId="0" applyFont="1"/>
    <xf numFmtId="0" fontId="12" fillId="0" borderId="0" xfId="0" applyFont="1" applyAlignment="1">
      <alignment horizontal="center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11" xfId="0" applyFont="1" applyFill="1" applyBorder="1" applyAlignment="1" applyProtection="1">
      <alignment horizontal="center"/>
      <protection hidden="1"/>
    </xf>
    <xf numFmtId="0" fontId="9" fillId="4" borderId="6" xfId="0" applyFont="1" applyFill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center"/>
      <protection hidden="1"/>
    </xf>
    <xf numFmtId="164" fontId="4" fillId="0" borderId="13" xfId="1" applyNumberFormat="1" applyFont="1" applyBorder="1" applyAlignment="1">
      <alignment horizontal="center"/>
    </xf>
    <xf numFmtId="164" fontId="0" fillId="2" borderId="13" xfId="0" applyNumberFormat="1" applyFont="1" applyFill="1" applyBorder="1" applyAlignment="1" applyProtection="1">
      <alignment horizontal="right"/>
      <protection hidden="1"/>
    </xf>
    <xf numFmtId="164" fontId="1" fillId="2" borderId="22" xfId="2" applyNumberFormat="1" applyFont="1" applyFill="1" applyBorder="1" applyAlignment="1" applyProtection="1">
      <protection hidden="1"/>
    </xf>
    <xf numFmtId="164" fontId="1" fillId="2" borderId="13" xfId="2" applyNumberFormat="1" applyFont="1" applyFill="1" applyBorder="1" applyAlignment="1" applyProtection="1">
      <protection hidden="1"/>
    </xf>
    <xf numFmtId="0" fontId="21" fillId="0" borderId="0" xfId="3" applyFont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164" fontId="2" fillId="2" borderId="0" xfId="0" applyNumberFormat="1" applyFont="1" applyFill="1" applyBorder="1" applyAlignment="1" applyProtection="1">
      <protection hidden="1"/>
    </xf>
    <xf numFmtId="0" fontId="17" fillId="0" borderId="0" xfId="0" applyFont="1" applyFill="1" applyBorder="1" applyAlignment="1" applyProtection="1">
      <alignment vertical="center" wrapText="1"/>
      <protection hidden="1"/>
    </xf>
    <xf numFmtId="9" fontId="5" fillId="2" borderId="16" xfId="2" applyNumberFormat="1" applyFont="1" applyFill="1" applyBorder="1" applyAlignment="1" applyProtection="1">
      <alignment horizontal="center" vertical="center"/>
      <protection hidden="1"/>
    </xf>
    <xf numFmtId="164" fontId="1" fillId="2" borderId="19" xfId="2" applyNumberFormat="1" applyFont="1" applyFill="1" applyBorder="1" applyAlignment="1" applyProtection="1">
      <protection hidden="1"/>
    </xf>
    <xf numFmtId="164" fontId="2" fillId="6" borderId="19" xfId="0" applyNumberFormat="1" applyFont="1" applyFill="1" applyBorder="1" applyAlignment="1" applyProtection="1">
      <protection hidden="1"/>
    </xf>
    <xf numFmtId="164" fontId="2" fillId="6" borderId="38" xfId="0" applyNumberFormat="1" applyFont="1" applyFill="1" applyBorder="1" applyAlignment="1" applyProtection="1">
      <protection hidden="1"/>
    </xf>
    <xf numFmtId="0" fontId="5" fillId="6" borderId="16" xfId="0" applyFont="1" applyFill="1" applyBorder="1" applyProtection="1">
      <protection hidden="1"/>
    </xf>
    <xf numFmtId="164" fontId="2" fillId="6" borderId="19" xfId="0" applyNumberFormat="1" applyFont="1" applyFill="1" applyBorder="1" applyAlignment="1" applyProtection="1">
      <alignment horizontal="right"/>
      <protection hidden="1"/>
    </xf>
    <xf numFmtId="0" fontId="6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7" fillId="3" borderId="39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3" fillId="5" borderId="9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0" borderId="16" xfId="0" applyNumberFormat="1" applyFont="1" applyBorder="1" applyAlignment="1">
      <alignment horizontal="center"/>
    </xf>
    <xf numFmtId="0" fontId="22" fillId="0" borderId="0" xfId="3" applyFont="1" applyAlignment="1">
      <alignment horizontal="center"/>
    </xf>
    <xf numFmtId="0" fontId="24" fillId="0" borderId="0" xfId="3" applyFont="1" applyAlignment="1">
      <alignment horizontal="left"/>
    </xf>
    <xf numFmtId="0" fontId="19" fillId="5" borderId="0" xfId="0" applyFont="1" applyFill="1" applyAlignment="1">
      <alignment horizontal="center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left" indent="1"/>
      <protection hidden="1"/>
    </xf>
    <xf numFmtId="0" fontId="5" fillId="2" borderId="1" xfId="0" applyFont="1" applyFill="1" applyBorder="1" applyAlignment="1" applyProtection="1">
      <alignment horizontal="left" indent="1"/>
      <protection hidden="1"/>
    </xf>
    <xf numFmtId="0" fontId="5" fillId="2" borderId="15" xfId="0" applyFont="1" applyFill="1" applyBorder="1" applyAlignment="1" applyProtection="1">
      <alignment horizontal="left" indent="1"/>
      <protection hidden="1"/>
    </xf>
    <xf numFmtId="0" fontId="5" fillId="2" borderId="16" xfId="0" applyFont="1" applyFill="1" applyBorder="1" applyAlignment="1" applyProtection="1">
      <alignment horizontal="left" indent="1"/>
      <protection hidden="1"/>
    </xf>
    <xf numFmtId="0" fontId="8" fillId="6" borderId="35" xfId="0" applyFont="1" applyFill="1" applyBorder="1" applyAlignment="1" applyProtection="1">
      <alignment horizontal="center"/>
      <protection hidden="1"/>
    </xf>
    <xf numFmtId="0" fontId="8" fillId="6" borderId="36" xfId="0" applyFont="1" applyFill="1" applyBorder="1" applyAlignment="1" applyProtection="1">
      <alignment horizontal="center"/>
      <protection hidden="1"/>
    </xf>
    <xf numFmtId="0" fontId="8" fillId="6" borderId="15" xfId="0" applyFont="1" applyFill="1" applyBorder="1" applyAlignment="1" applyProtection="1">
      <alignment horizontal="center" vertical="center" wrapText="1"/>
      <protection hidden="1"/>
    </xf>
    <xf numFmtId="0" fontId="8" fillId="6" borderId="16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9" fillId="6" borderId="18" xfId="0" applyFont="1" applyFill="1" applyBorder="1" applyAlignment="1" applyProtection="1">
      <alignment horizontal="center"/>
      <protection hidden="1"/>
    </xf>
    <xf numFmtId="0" fontId="9" fillId="6" borderId="16" xfId="0" applyFont="1" applyFill="1" applyBorder="1" applyAlignment="1" applyProtection="1">
      <alignment horizontal="center"/>
      <protection hidden="1"/>
    </xf>
    <xf numFmtId="0" fontId="5" fillId="2" borderId="20" xfId="0" applyFont="1" applyFill="1" applyBorder="1" applyAlignment="1" applyProtection="1">
      <alignment horizontal="left" indent="1"/>
      <protection hidden="1"/>
    </xf>
    <xf numFmtId="0" fontId="5" fillId="2" borderId="21" xfId="0" applyFont="1" applyFill="1" applyBorder="1" applyAlignment="1" applyProtection="1">
      <alignment horizontal="left" indent="1"/>
      <protection hidden="1"/>
    </xf>
    <xf numFmtId="0" fontId="17" fillId="5" borderId="23" xfId="0" applyFont="1" applyFill="1" applyBorder="1" applyAlignment="1" applyProtection="1">
      <alignment horizontal="center" vertical="center" wrapText="1"/>
      <protection hidden="1"/>
    </xf>
    <xf numFmtId="0" fontId="17" fillId="5" borderId="34" xfId="0" applyFont="1" applyFill="1" applyBorder="1" applyAlignment="1" applyProtection="1">
      <alignment horizontal="center" vertical="center" wrapText="1"/>
      <protection hidden="1"/>
    </xf>
    <xf numFmtId="0" fontId="17" fillId="5" borderId="24" xfId="0" applyFont="1" applyFill="1" applyBorder="1" applyAlignment="1" applyProtection="1">
      <alignment horizontal="center" vertical="center" wrapText="1"/>
      <protection hidden="1"/>
    </xf>
    <xf numFmtId="0" fontId="18" fillId="5" borderId="40" xfId="0" applyFont="1" applyFill="1" applyBorder="1" applyAlignment="1" applyProtection="1">
      <alignment horizontal="center" vertical="center" wrapText="1"/>
      <protection hidden="1"/>
    </xf>
    <xf numFmtId="0" fontId="18" fillId="5" borderId="41" xfId="0" applyFont="1" applyFill="1" applyBorder="1" applyAlignment="1" applyProtection="1">
      <alignment horizontal="center" vertical="center" wrapText="1"/>
      <protection hidden="1"/>
    </xf>
    <xf numFmtId="0" fontId="18" fillId="5" borderId="43" xfId="0" applyFont="1" applyFill="1" applyBorder="1" applyAlignment="1" applyProtection="1">
      <alignment horizontal="center" vertical="center" wrapText="1"/>
      <protection hidden="1"/>
    </xf>
    <xf numFmtId="0" fontId="18" fillId="5" borderId="0" xfId="0" applyFont="1" applyFill="1" applyBorder="1" applyAlignment="1" applyProtection="1">
      <alignment horizontal="center" vertical="center" wrapText="1"/>
      <protection hidden="1"/>
    </xf>
    <xf numFmtId="0" fontId="18" fillId="5" borderId="28" xfId="0" applyFont="1" applyFill="1" applyBorder="1" applyAlignment="1" applyProtection="1">
      <alignment horizontal="center" vertical="center" wrapText="1"/>
      <protection hidden="1"/>
    </xf>
    <xf numFmtId="0" fontId="18" fillId="5" borderId="29" xfId="0" applyFont="1" applyFill="1" applyBorder="1" applyAlignment="1" applyProtection="1">
      <alignment horizontal="center" vertical="center" wrapText="1"/>
      <protection hidden="1"/>
    </xf>
    <xf numFmtId="167" fontId="16" fillId="7" borderId="40" xfId="0" applyNumberFormat="1" applyFont="1" applyFill="1" applyBorder="1" applyAlignment="1" applyProtection="1">
      <alignment horizontal="center" vertical="center"/>
      <protection hidden="1"/>
    </xf>
    <xf numFmtId="167" fontId="16" fillId="7" borderId="42" xfId="0" applyNumberFormat="1" applyFont="1" applyFill="1" applyBorder="1" applyAlignment="1" applyProtection="1">
      <alignment horizontal="center" vertical="center"/>
      <protection hidden="1"/>
    </xf>
    <xf numFmtId="167" fontId="16" fillId="7" borderId="43" xfId="0" applyNumberFormat="1" applyFont="1" applyFill="1" applyBorder="1" applyAlignment="1" applyProtection="1">
      <alignment horizontal="center" vertical="center"/>
      <protection hidden="1"/>
    </xf>
    <xf numFmtId="167" fontId="16" fillId="7" borderId="44" xfId="0" applyNumberFormat="1" applyFont="1" applyFill="1" applyBorder="1" applyAlignment="1" applyProtection="1">
      <alignment horizontal="center" vertical="center"/>
      <protection hidden="1"/>
    </xf>
    <xf numFmtId="167" fontId="16" fillId="7" borderId="28" xfId="0" applyNumberFormat="1" applyFont="1" applyFill="1" applyBorder="1" applyAlignment="1" applyProtection="1">
      <alignment horizontal="center" vertical="center"/>
      <protection hidden="1"/>
    </xf>
    <xf numFmtId="167" fontId="16" fillId="7" borderId="30" xfId="0" applyNumberFormat="1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9" fillId="4" borderId="8" xfId="0" applyFont="1" applyFill="1" applyBorder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23" fillId="5" borderId="10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23" fillId="5" borderId="27" xfId="0" applyFont="1" applyFill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6" fillId="3" borderId="40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FF"/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161926</xdr:rowOff>
    </xdr:from>
    <xdr:to>
      <xdr:col>9</xdr:col>
      <xdr:colOff>885825</xdr:colOff>
      <xdr:row>3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61926"/>
          <a:ext cx="8639175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619125</xdr:colOff>
      <xdr:row>5</xdr:row>
      <xdr:rowOff>59277</xdr:rowOff>
    </xdr:from>
    <xdr:to>
      <xdr:col>8</xdr:col>
      <xdr:colOff>95250</xdr:colOff>
      <xdr:row>6</xdr:row>
      <xdr:rowOff>57150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1621377"/>
          <a:ext cx="266700" cy="255048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561976</xdr:colOff>
      <xdr:row>6</xdr:row>
      <xdr:rowOff>47624</xdr:rowOff>
    </xdr:from>
    <xdr:to>
      <xdr:col>8</xdr:col>
      <xdr:colOff>171450</xdr:colOff>
      <xdr:row>7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1" y="1866899"/>
          <a:ext cx="400049" cy="266701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13</xdr:row>
      <xdr:rowOff>9525</xdr:rowOff>
    </xdr:from>
    <xdr:to>
      <xdr:col>3</xdr:col>
      <xdr:colOff>200026</xdr:colOff>
      <xdr:row>16</xdr:row>
      <xdr:rowOff>123825</xdr:rowOff>
    </xdr:to>
    <xdr:sp macro="" textlink="">
      <xdr:nvSpPr>
        <xdr:cNvPr id="5" name="Flecha izquierda 4"/>
        <xdr:cNvSpPr/>
      </xdr:nvSpPr>
      <xdr:spPr>
        <a:xfrm>
          <a:off x="2819400" y="3295650"/>
          <a:ext cx="942976" cy="7810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142876</xdr:colOff>
      <xdr:row>13</xdr:row>
      <xdr:rowOff>209550</xdr:rowOff>
    </xdr:from>
    <xdr:to>
      <xdr:col>3</xdr:col>
      <xdr:colOff>276225</xdr:colOff>
      <xdr:row>16</xdr:row>
      <xdr:rowOff>0</xdr:rowOff>
    </xdr:to>
    <xdr:sp macro="" textlink="">
      <xdr:nvSpPr>
        <xdr:cNvPr id="6" name="CuadroTexto 5"/>
        <xdr:cNvSpPr txBox="1"/>
      </xdr:nvSpPr>
      <xdr:spPr>
        <a:xfrm>
          <a:off x="2857501" y="3495675"/>
          <a:ext cx="981074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solidFill>
                <a:schemeClr val="bg1"/>
              </a:solidFill>
            </a:rPr>
            <a:t>Ingrese</a:t>
          </a:r>
          <a:r>
            <a:rPr lang="es-CO" sz="1000" b="1" baseline="0">
              <a:solidFill>
                <a:schemeClr val="bg1"/>
              </a:solidFill>
            </a:rPr>
            <a:t> el sueldo</a:t>
          </a:r>
        </a:p>
        <a:p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iceaccou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zoomScaleNormal="100" workbookViewId="0">
      <selection activeCell="G24" sqref="G24"/>
    </sheetView>
  </sheetViews>
  <sheetFormatPr baseColWidth="10" defaultColWidth="0" defaultRowHeight="15" zeroHeight="1" x14ac:dyDescent="0.25"/>
  <cols>
    <col min="1" max="1" width="21.42578125" customWidth="1"/>
    <col min="2" max="2" width="19.28515625" customWidth="1"/>
    <col min="3" max="3" width="12.7109375" customWidth="1"/>
    <col min="4" max="4" width="17" customWidth="1"/>
    <col min="5" max="5" width="15.7109375" customWidth="1"/>
    <col min="6" max="6" width="13.42578125" customWidth="1"/>
    <col min="7" max="7" width="11.42578125" customWidth="1"/>
    <col min="8" max="8" width="11.85546875" customWidth="1"/>
    <col min="9" max="9" width="5.7109375" customWidth="1"/>
    <col min="10" max="10" width="14.140625" customWidth="1"/>
    <col min="11" max="11" width="10.42578125" customWidth="1"/>
    <col min="12" max="12" width="10" customWidth="1"/>
    <col min="13" max="16384" width="11.42578125" hidden="1"/>
  </cols>
  <sheetData>
    <row r="1" spans="1:11" x14ac:dyDescent="0.25"/>
    <row r="2" spans="1:11" ht="53.25" customHeight="1" x14ac:dyDescent="0.25">
      <c r="J2" s="30"/>
    </row>
    <row r="3" spans="1:11" x14ac:dyDescent="0.25"/>
    <row r="4" spans="1:11" ht="20.25" customHeight="1" x14ac:dyDescent="0.25"/>
    <row r="5" spans="1:11" ht="19.5" x14ac:dyDescent="0.4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20.25" customHeight="1" x14ac:dyDescent="0.25">
      <c r="I6" s="52" t="s">
        <v>41</v>
      </c>
      <c r="J6" s="52"/>
      <c r="K6" s="52"/>
    </row>
    <row r="7" spans="1:11" ht="20.25" customHeight="1" thickBot="1" x14ac:dyDescent="0.3">
      <c r="I7" s="53" t="s">
        <v>46</v>
      </c>
      <c r="J7" s="53"/>
      <c r="K7" s="53"/>
    </row>
    <row r="8" spans="1:11" ht="19.5" thickBot="1" x14ac:dyDescent="0.35">
      <c r="A8" s="55" t="s">
        <v>44</v>
      </c>
      <c r="B8" s="56"/>
      <c r="C8" s="57"/>
      <c r="E8" s="21" t="s">
        <v>39</v>
      </c>
    </row>
    <row r="9" spans="1:11" x14ac:dyDescent="0.25">
      <c r="A9" s="87" t="s">
        <v>2</v>
      </c>
      <c r="B9" s="88"/>
      <c r="C9" s="26">
        <v>828116</v>
      </c>
      <c r="E9" s="44" t="s">
        <v>4</v>
      </c>
      <c r="F9" s="45" t="s">
        <v>5</v>
      </c>
      <c r="G9" s="91" t="s">
        <v>6</v>
      </c>
      <c r="H9" s="92"/>
      <c r="I9" s="92"/>
      <c r="J9" s="92"/>
      <c r="K9" s="93"/>
    </row>
    <row r="10" spans="1:11" x14ac:dyDescent="0.25">
      <c r="A10" s="87" t="s">
        <v>3</v>
      </c>
      <c r="B10" s="88"/>
      <c r="C10" s="26">
        <v>97032</v>
      </c>
      <c r="E10" s="48" t="s">
        <v>7</v>
      </c>
      <c r="F10" s="49">
        <v>5.2199999999999998E-3</v>
      </c>
      <c r="G10" s="98" t="s">
        <v>8</v>
      </c>
      <c r="H10" s="99"/>
      <c r="I10" s="99"/>
      <c r="J10" s="99"/>
      <c r="K10" s="100"/>
    </row>
    <row r="11" spans="1:11" ht="15.75" thickBot="1" x14ac:dyDescent="0.3">
      <c r="A11" s="17"/>
      <c r="B11" s="18"/>
      <c r="C11" s="19"/>
      <c r="E11" s="48" t="s">
        <v>9</v>
      </c>
      <c r="F11" s="49">
        <v>1.044E-2</v>
      </c>
      <c r="G11" s="98" t="s">
        <v>10</v>
      </c>
      <c r="H11" s="99"/>
      <c r="I11" s="99"/>
      <c r="J11" s="99"/>
      <c r="K11" s="100"/>
    </row>
    <row r="12" spans="1:11" x14ac:dyDescent="0.25">
      <c r="E12" s="48" t="s">
        <v>11</v>
      </c>
      <c r="F12" s="49">
        <v>2.436E-2</v>
      </c>
      <c r="G12" s="98" t="s">
        <v>12</v>
      </c>
      <c r="H12" s="99"/>
      <c r="I12" s="99"/>
      <c r="J12" s="99"/>
      <c r="K12" s="100"/>
    </row>
    <row r="13" spans="1:11" x14ac:dyDescent="0.25">
      <c r="E13" s="48" t="s">
        <v>13</v>
      </c>
      <c r="F13" s="49">
        <v>4.3499999999999997E-2</v>
      </c>
      <c r="G13" s="98" t="s">
        <v>14</v>
      </c>
      <c r="H13" s="99"/>
      <c r="I13" s="99"/>
      <c r="J13" s="99"/>
      <c r="K13" s="100"/>
    </row>
    <row r="14" spans="1:11" ht="19.5" thickBot="1" x14ac:dyDescent="0.35">
      <c r="A14" s="20" t="s">
        <v>37</v>
      </c>
      <c r="E14" s="50" t="s">
        <v>15</v>
      </c>
      <c r="F14" s="51">
        <v>6.9599999999999995E-2</v>
      </c>
      <c r="G14" s="101" t="s">
        <v>16</v>
      </c>
      <c r="H14" s="102"/>
      <c r="I14" s="102"/>
      <c r="J14" s="102"/>
      <c r="K14" s="103"/>
    </row>
    <row r="15" spans="1:11" ht="16.5" thickBot="1" x14ac:dyDescent="0.3">
      <c r="A15" s="15" t="s">
        <v>0</v>
      </c>
      <c r="B15" s="10">
        <v>828116</v>
      </c>
      <c r="E15" s="46"/>
      <c r="F15" s="47"/>
      <c r="G15" s="1"/>
    </row>
    <row r="16" spans="1:11" ht="16.5" thickBot="1" x14ac:dyDescent="0.3">
      <c r="A16" s="16" t="s">
        <v>1</v>
      </c>
      <c r="B16" s="11">
        <f>IF(AND(B15&gt;0,B15&lt;=(C9*2)),C$10,0)</f>
        <v>97032</v>
      </c>
      <c r="E16" s="104" t="s">
        <v>17</v>
      </c>
      <c r="F16" s="105"/>
      <c r="G16" s="105"/>
      <c r="H16" s="105"/>
      <c r="I16" s="105"/>
      <c r="J16" s="105"/>
      <c r="K16" s="106"/>
    </row>
    <row r="17" spans="1:11" x14ac:dyDescent="0.25">
      <c r="E17" s="94" t="s">
        <v>38</v>
      </c>
      <c r="F17" s="95"/>
      <c r="G17" s="95"/>
      <c r="H17" s="95"/>
      <c r="I17" s="95"/>
      <c r="J17" s="95"/>
      <c r="K17" s="96"/>
    </row>
    <row r="18" spans="1:11" ht="15.75" thickBot="1" x14ac:dyDescent="0.3">
      <c r="E18" s="94" t="s">
        <v>45</v>
      </c>
      <c r="F18" s="97"/>
      <c r="G18" s="95"/>
      <c r="H18" s="95"/>
      <c r="I18" s="95"/>
      <c r="J18" s="95"/>
      <c r="K18" s="96"/>
    </row>
    <row r="19" spans="1:11" ht="18.75" thickBot="1" x14ac:dyDescent="0.3">
      <c r="E19" s="40" t="s">
        <v>18</v>
      </c>
      <c r="F19" s="43" t="s">
        <v>48</v>
      </c>
      <c r="G19" s="41"/>
      <c r="H19" s="41"/>
      <c r="I19" s="41"/>
      <c r="J19" s="18"/>
      <c r="K19" s="42"/>
    </row>
    <row r="20" spans="1:11" ht="11.25" customHeight="1" thickBot="1" x14ac:dyDescent="0.3"/>
    <row r="21" spans="1:11" ht="20.25" customHeight="1" thickBot="1" x14ac:dyDescent="0.3">
      <c r="A21" s="72" t="s">
        <v>43</v>
      </c>
      <c r="B21" s="73"/>
      <c r="C21" s="73"/>
      <c r="D21" s="74"/>
      <c r="E21" s="33"/>
      <c r="F21" s="33"/>
      <c r="G21" s="33"/>
      <c r="H21" s="33"/>
    </row>
    <row r="22" spans="1:11" x14ac:dyDescent="0.25">
      <c r="A22" s="89" t="s">
        <v>19</v>
      </c>
      <c r="B22" s="90"/>
      <c r="C22" s="22" t="s">
        <v>20</v>
      </c>
      <c r="D22" s="23" t="s">
        <v>21</v>
      </c>
    </row>
    <row r="23" spans="1:11" x14ac:dyDescent="0.25">
      <c r="A23" s="58" t="s">
        <v>22</v>
      </c>
      <c r="B23" s="59"/>
      <c r="C23" s="3">
        <f>IF(F19="x",0,8.5%)</f>
        <v>0</v>
      </c>
      <c r="D23" s="29">
        <f>B$15*C23</f>
        <v>0</v>
      </c>
    </row>
    <row r="24" spans="1:11" x14ac:dyDescent="0.25">
      <c r="A24" s="58" t="s">
        <v>24</v>
      </c>
      <c r="B24" s="59"/>
      <c r="C24" s="4">
        <v>0.12</v>
      </c>
      <c r="D24" s="29">
        <f>B$15*C24</f>
        <v>99373.92</v>
      </c>
    </row>
    <row r="25" spans="1:11" x14ac:dyDescent="0.25">
      <c r="A25" s="9" t="s">
        <v>26</v>
      </c>
      <c r="B25" s="8" t="s">
        <v>27</v>
      </c>
      <c r="C25" s="5">
        <v>5.2199999999999998E-3</v>
      </c>
      <c r="D25" s="29">
        <f>B$15*C25</f>
        <v>4322.7655199999999</v>
      </c>
    </row>
    <row r="26" spans="1:11" ht="15.75" thickBot="1" x14ac:dyDescent="0.3">
      <c r="A26" s="64" t="s">
        <v>29</v>
      </c>
      <c r="B26" s="65"/>
      <c r="C26" s="65"/>
      <c r="D26" s="36">
        <f>SUM(D23:D25)</f>
        <v>103696.68552</v>
      </c>
      <c r="I26" s="14"/>
    </row>
    <row r="27" spans="1:11" ht="21" customHeight="1" thickBot="1" x14ac:dyDescent="0.3">
      <c r="A27" s="31"/>
      <c r="B27" s="31"/>
      <c r="C27" s="31"/>
      <c r="D27" s="32"/>
      <c r="F27" s="75" t="s">
        <v>47</v>
      </c>
      <c r="G27" s="76"/>
      <c r="H27" s="76"/>
      <c r="I27" s="76"/>
      <c r="J27" s="81">
        <f>+B15+B16+D26+D39+D32</f>
        <v>1251402.0678039999</v>
      </c>
      <c r="K27" s="82"/>
    </row>
    <row r="28" spans="1:11" ht="15.75" thickBot="1" x14ac:dyDescent="0.3">
      <c r="A28" s="66" t="s">
        <v>31</v>
      </c>
      <c r="B28" s="67"/>
      <c r="C28" s="24" t="s">
        <v>20</v>
      </c>
      <c r="D28" s="25" t="s">
        <v>21</v>
      </c>
      <c r="F28" s="77"/>
      <c r="G28" s="78"/>
      <c r="H28" s="78"/>
      <c r="I28" s="78"/>
      <c r="J28" s="83"/>
      <c r="K28" s="84"/>
    </row>
    <row r="29" spans="1:11" ht="15.75" thickBot="1" x14ac:dyDescent="0.3">
      <c r="A29" s="70" t="s">
        <v>33</v>
      </c>
      <c r="B29" s="71"/>
      <c r="C29" s="6">
        <v>0.04</v>
      </c>
      <c r="D29" s="28">
        <f>B$15*C29</f>
        <v>33124.639999999999</v>
      </c>
      <c r="E29" s="2"/>
      <c r="F29" s="79"/>
      <c r="G29" s="80"/>
      <c r="H29" s="80"/>
      <c r="I29" s="80"/>
      <c r="J29" s="85"/>
      <c r="K29" s="86"/>
    </row>
    <row r="30" spans="1:11" x14ac:dyDescent="0.25">
      <c r="A30" s="58" t="s">
        <v>34</v>
      </c>
      <c r="B30" s="59"/>
      <c r="C30" s="7">
        <f>IF(F19="x",0,3%)</f>
        <v>0</v>
      </c>
      <c r="D30" s="29">
        <f>B$15*C30</f>
        <v>0</v>
      </c>
      <c r="E30" s="2"/>
      <c r="F30" s="2"/>
      <c r="G30" s="2"/>
      <c r="H30" s="2"/>
    </row>
    <row r="31" spans="1:11" ht="15.75" thickBot="1" x14ac:dyDescent="0.3">
      <c r="A31" s="60" t="s">
        <v>35</v>
      </c>
      <c r="B31" s="61"/>
      <c r="C31" s="34">
        <f>IF(F19="x",0,2%)</f>
        <v>0</v>
      </c>
      <c r="D31" s="35">
        <f>B$15*C31</f>
        <v>0</v>
      </c>
      <c r="E31" s="2"/>
      <c r="F31" s="2"/>
      <c r="G31" s="2"/>
      <c r="H31" s="2"/>
    </row>
    <row r="32" spans="1:11" ht="15.75" thickBot="1" x14ac:dyDescent="0.3">
      <c r="A32" s="62" t="s">
        <v>36</v>
      </c>
      <c r="B32" s="63"/>
      <c r="C32" s="63"/>
      <c r="D32" s="37">
        <f>SUM(D29:D31)</f>
        <v>33124.639999999999</v>
      </c>
      <c r="E32" s="2"/>
      <c r="F32" s="2"/>
      <c r="G32" s="2"/>
      <c r="H32" s="2"/>
    </row>
    <row r="33" spans="1:8" ht="11.25" customHeight="1" thickBot="1" x14ac:dyDescent="0.3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89" t="s">
        <v>42</v>
      </c>
      <c r="B34" s="90"/>
      <c r="C34" s="22" t="s">
        <v>20</v>
      </c>
      <c r="D34" s="23" t="s">
        <v>21</v>
      </c>
      <c r="E34" s="2"/>
      <c r="F34" s="2"/>
      <c r="G34" s="2"/>
      <c r="H34" s="2"/>
    </row>
    <row r="35" spans="1:8" x14ac:dyDescent="0.25">
      <c r="A35" s="58" t="s">
        <v>23</v>
      </c>
      <c r="B35" s="59"/>
      <c r="C35" s="12">
        <v>8.3299999999999999E-2</v>
      </c>
      <c r="D35" s="27">
        <f>(B$15+B$16)*C35</f>
        <v>77064.828399999999</v>
      </c>
      <c r="E35" s="2"/>
      <c r="F35" s="2"/>
      <c r="G35" s="2"/>
      <c r="H35" s="2"/>
    </row>
    <row r="36" spans="1:8" x14ac:dyDescent="0.25">
      <c r="A36" s="58" t="s">
        <v>25</v>
      </c>
      <c r="B36" s="59"/>
      <c r="C36" s="13">
        <v>0.01</v>
      </c>
      <c r="D36" s="27">
        <f>+D35*C36</f>
        <v>770.64828399999999</v>
      </c>
      <c r="E36" s="2"/>
      <c r="F36" s="2"/>
      <c r="G36" s="2"/>
      <c r="H36" s="2"/>
    </row>
    <row r="37" spans="1:8" x14ac:dyDescent="0.25">
      <c r="A37" s="58" t="s">
        <v>28</v>
      </c>
      <c r="B37" s="59"/>
      <c r="C37" s="12">
        <v>8.3299999999999999E-2</v>
      </c>
      <c r="D37" s="27">
        <f>(B$15+B$16)*C37</f>
        <v>77064.828399999999</v>
      </c>
      <c r="E37" s="2"/>
      <c r="F37" s="2"/>
      <c r="G37" s="2"/>
      <c r="H37" s="2"/>
    </row>
    <row r="38" spans="1:8" x14ac:dyDescent="0.25">
      <c r="A38" s="58" t="s">
        <v>30</v>
      </c>
      <c r="B38" s="59"/>
      <c r="C38" s="12">
        <v>4.1700000000000001E-2</v>
      </c>
      <c r="D38" s="27">
        <f>B$15*C38</f>
        <v>34532.4372</v>
      </c>
      <c r="E38" s="2"/>
      <c r="F38" s="2"/>
      <c r="G38" s="2"/>
      <c r="H38" s="2"/>
    </row>
    <row r="39" spans="1:8" ht="15.75" thickBot="1" x14ac:dyDescent="0.3">
      <c r="A39" s="68" t="s">
        <v>32</v>
      </c>
      <c r="B39" s="69"/>
      <c r="C39" s="38"/>
      <c r="D39" s="39">
        <f>SUM(D35:D38)</f>
        <v>189432.74228399998</v>
      </c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 t="s">
        <v>49</v>
      </c>
      <c r="H41" s="2"/>
    </row>
    <row r="42" spans="1:8" x14ac:dyDescent="0.25">
      <c r="A42" s="2"/>
      <c r="B42" s="2"/>
      <c r="C42" s="2"/>
      <c r="D42" s="2"/>
      <c r="E42" s="2"/>
      <c r="F42" s="2"/>
      <c r="G42" s="2" t="s">
        <v>50</v>
      </c>
      <c r="H42" s="2"/>
    </row>
    <row r="43" spans="1:8" x14ac:dyDescent="0.25">
      <c r="A43" s="2"/>
      <c r="B43" s="2"/>
      <c r="C43" s="2"/>
      <c r="D43" s="2"/>
      <c r="E43" s="2"/>
      <c r="F43" s="2"/>
      <c r="G43" s="2" t="s">
        <v>51</v>
      </c>
      <c r="H43" s="2"/>
    </row>
    <row r="44" spans="1:8" x14ac:dyDescent="0.25">
      <c r="A44" s="2"/>
      <c r="B44" s="2"/>
      <c r="C44" s="2"/>
      <c r="D44" s="2"/>
      <c r="E44" s="2"/>
      <c r="F44" s="2"/>
      <c r="G44" s="2" t="s">
        <v>52</v>
      </c>
      <c r="H44" s="2"/>
    </row>
    <row r="45" spans="1:8" ht="13.5" hidden="1" customHeight="1" x14ac:dyDescent="0.25">
      <c r="E45" s="2"/>
      <c r="F45" s="2"/>
      <c r="G45" s="2"/>
      <c r="H45" s="2"/>
    </row>
    <row r="46" spans="1:8" hidden="1" x14ac:dyDescent="0.25">
      <c r="A46" s="2"/>
      <c r="B46" s="2"/>
      <c r="C46" s="2"/>
      <c r="D46" s="2"/>
      <c r="E46" s="2"/>
      <c r="F46" s="2"/>
      <c r="G46" s="2"/>
      <c r="H46" s="2"/>
    </row>
  </sheetData>
  <mergeCells count="33">
    <mergeCell ref="G11:K11"/>
    <mergeCell ref="G12:K12"/>
    <mergeCell ref="G13:K13"/>
    <mergeCell ref="G14:K14"/>
    <mergeCell ref="A39:B39"/>
    <mergeCell ref="A29:B29"/>
    <mergeCell ref="A23:B23"/>
    <mergeCell ref="A35:B35"/>
    <mergeCell ref="A24:B24"/>
    <mergeCell ref="A36:B36"/>
    <mergeCell ref="A34:B34"/>
    <mergeCell ref="A31:B31"/>
    <mergeCell ref="A32:C32"/>
    <mergeCell ref="A37:B37"/>
    <mergeCell ref="A26:C26"/>
    <mergeCell ref="A38:B38"/>
    <mergeCell ref="A28:B28"/>
    <mergeCell ref="I6:K6"/>
    <mergeCell ref="I7:K7"/>
    <mergeCell ref="A5:K5"/>
    <mergeCell ref="A8:C8"/>
    <mergeCell ref="A30:B30"/>
    <mergeCell ref="A21:D21"/>
    <mergeCell ref="F27:I29"/>
    <mergeCell ref="J27:K29"/>
    <mergeCell ref="A9:B9"/>
    <mergeCell ref="A10:B10"/>
    <mergeCell ref="A22:B22"/>
    <mergeCell ref="G9:K9"/>
    <mergeCell ref="E16:K16"/>
    <mergeCell ref="E17:K17"/>
    <mergeCell ref="E18:K18"/>
    <mergeCell ref="G10:K10"/>
  </mergeCells>
  <dataValidations count="1">
    <dataValidation type="list" allowBlank="1" showInputMessage="1" showErrorMessage="1" sqref="C25">
      <formula1>$F$10:$F$14</formula1>
    </dataValidation>
  </dataValidations>
  <hyperlinks>
    <hyperlink ref="I6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Hoja1!_0.522</vt:lpstr>
      <vt:lpstr>_0.522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2019-08-08T21:34:39Z</dcterms:created>
  <dcterms:modified xsi:type="dcterms:W3CDTF">2019-08-10T21:19:51Z</dcterms:modified>
</cp:coreProperties>
</file>